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 2019\PREGÃO ELETRÔNICO N. 02_2019 - SERVIÇOS AUXILIARES\3 - PLANILHAS FINAIS DE CUSTOS_\5Santarém\"/>
    </mc:Choice>
  </mc:AlternateContent>
  <bookViews>
    <workbookView xWindow="0" yWindow="30" windowWidth="22980" windowHeight="9555" tabRatio="774" activeTab="5"/>
  </bookViews>
  <sheets>
    <sheet name="Auxiliar Adm. I_SANTARÉM" sheetId="8" r:id="rId1"/>
    <sheet name="Recepcionista_SANTARÉM" sheetId="10" r:id="rId2"/>
    <sheet name="Copeira_SANTARÉM" sheetId="11" r:id="rId3"/>
    <sheet name="Mensageiro_SANTARÉM" sheetId="9" r:id="rId4"/>
    <sheet name="Servente Limpeza _SANTARÉM" sheetId="5" r:id="rId5"/>
    <sheet name="Custo limpeza  M2 " sheetId="7" r:id="rId6"/>
  </sheets>
  <calcPr calcId="152511"/>
</workbook>
</file>

<file path=xl/calcChain.xml><?xml version="1.0" encoding="utf-8"?>
<calcChain xmlns="http://schemas.openxmlformats.org/spreadsheetml/2006/main">
  <c r="B160" i="8" l="1"/>
  <c r="F70" i="5" l="1"/>
  <c r="G70" i="5" s="1"/>
  <c r="F70" i="9"/>
  <c r="G70" i="9" s="1"/>
  <c r="F70" i="11"/>
  <c r="G70" i="11" s="1"/>
  <c r="F70" i="10"/>
  <c r="G70" i="10" s="1"/>
  <c r="F70" i="8"/>
  <c r="G70" i="8" s="1"/>
  <c r="C48" i="7" l="1"/>
  <c r="D47" i="7"/>
  <c r="E47" i="7" s="1"/>
  <c r="E48" i="7" s="1"/>
  <c r="D46" i="7"/>
  <c r="D45" i="7"/>
  <c r="D44" i="7"/>
  <c r="D48" i="7" l="1"/>
  <c r="A154" i="11"/>
  <c r="C122" i="11"/>
  <c r="C146" i="11" s="1"/>
  <c r="D107" i="11"/>
  <c r="C113" i="11" s="1"/>
  <c r="C97" i="11"/>
  <c r="C91" i="11"/>
  <c r="C88" i="11"/>
  <c r="C60" i="11"/>
  <c r="C47" i="11"/>
  <c r="C46" i="11"/>
  <c r="B40" i="11"/>
  <c r="A154" i="10"/>
  <c r="C122" i="10"/>
  <c r="C146" i="10" s="1"/>
  <c r="D107" i="10"/>
  <c r="C113" i="10" s="1"/>
  <c r="C97" i="10"/>
  <c r="C91" i="10"/>
  <c r="C88" i="10"/>
  <c r="C60" i="10"/>
  <c r="C90" i="10" s="1"/>
  <c r="C47" i="10"/>
  <c r="C46" i="10"/>
  <c r="B40" i="10"/>
  <c r="A154" i="9"/>
  <c r="C122" i="9"/>
  <c r="C146" i="9" s="1"/>
  <c r="D107" i="9"/>
  <c r="C113" i="9" s="1"/>
  <c r="C97" i="9"/>
  <c r="C91" i="9"/>
  <c r="C88" i="9"/>
  <c r="C60" i="9"/>
  <c r="C90" i="9" s="1"/>
  <c r="C47" i="9"/>
  <c r="C46" i="9"/>
  <c r="B40" i="9"/>
  <c r="A154" i="8"/>
  <c r="C122" i="8"/>
  <c r="C146" i="8" s="1"/>
  <c r="C97" i="8"/>
  <c r="C91" i="8"/>
  <c r="C88" i="8"/>
  <c r="C60" i="8"/>
  <c r="C47" i="8"/>
  <c r="C46" i="8"/>
  <c r="B34" i="8"/>
  <c r="B40" i="8" s="1"/>
  <c r="E35" i="7"/>
  <c r="G35" i="7" s="1"/>
  <c r="E27" i="7"/>
  <c r="G27" i="7" s="1"/>
  <c r="D19" i="7"/>
  <c r="D11" i="7"/>
  <c r="C122" i="5"/>
  <c r="C146" i="5" s="1"/>
  <c r="D107" i="5"/>
  <c r="C113" i="5" s="1"/>
  <c r="C97" i="5"/>
  <c r="C91" i="5"/>
  <c r="C88" i="5"/>
  <c r="C60" i="5"/>
  <c r="C47" i="5"/>
  <c r="C46" i="5"/>
  <c r="B40" i="5"/>
  <c r="D46" i="9" l="1"/>
  <c r="D97" i="9"/>
  <c r="D88" i="11"/>
  <c r="D91" i="11"/>
  <c r="D89" i="11"/>
  <c r="D86" i="11"/>
  <c r="F68" i="8"/>
  <c r="G68" i="8" s="1"/>
  <c r="G74" i="8" s="1"/>
  <c r="C81" i="8" s="1"/>
  <c r="F68" i="10"/>
  <c r="G68" i="10" s="1"/>
  <c r="G74" i="10" s="1"/>
  <c r="C81" i="10" s="1"/>
  <c r="F68" i="11"/>
  <c r="G68" i="11" s="1"/>
  <c r="G74" i="11" s="1"/>
  <c r="C81" i="11" s="1"/>
  <c r="C142" i="9"/>
  <c r="F68" i="9"/>
  <c r="G68" i="9" s="1"/>
  <c r="G74" i="9" s="1"/>
  <c r="C81" i="9" s="1"/>
  <c r="D99" i="9"/>
  <c r="F68" i="5"/>
  <c r="G68" i="5" s="1"/>
  <c r="G74" i="5" s="1"/>
  <c r="C81" i="5" s="1"/>
  <c r="D108" i="9"/>
  <c r="D90" i="10"/>
  <c r="C90" i="11"/>
  <c r="D90" i="11" s="1"/>
  <c r="C90" i="8"/>
  <c r="D90" i="8" s="1"/>
  <c r="C87" i="11"/>
  <c r="D87" i="11" s="1"/>
  <c r="D101" i="9"/>
  <c r="D46" i="10"/>
  <c r="D88" i="10"/>
  <c r="D99" i="10"/>
  <c r="C142" i="10"/>
  <c r="D86" i="10"/>
  <c r="D100" i="10"/>
  <c r="D107" i="8"/>
  <c r="C113" i="8" s="1"/>
  <c r="D101" i="11"/>
  <c r="C142" i="11"/>
  <c r="D46" i="11"/>
  <c r="D97" i="11"/>
  <c r="D100" i="11"/>
  <c r="D46" i="5"/>
  <c r="C90" i="5"/>
  <c r="D90" i="5" s="1"/>
  <c r="D47" i="11"/>
  <c r="D98" i="11"/>
  <c r="D102" i="11"/>
  <c r="D108" i="11"/>
  <c r="D99" i="11"/>
  <c r="C87" i="10"/>
  <c r="D87" i="10" s="1"/>
  <c r="D97" i="10"/>
  <c r="D101" i="10"/>
  <c r="D108" i="10"/>
  <c r="D47" i="10"/>
  <c r="D48" i="10" s="1"/>
  <c r="D89" i="10"/>
  <c r="D91" i="10"/>
  <c r="D98" i="10"/>
  <c r="D102" i="10"/>
  <c r="C87" i="9"/>
  <c r="D87" i="9" s="1"/>
  <c r="D47" i="9"/>
  <c r="D48" i="9" s="1"/>
  <c r="D89" i="9"/>
  <c r="D91" i="9"/>
  <c r="D98" i="9"/>
  <c r="D102" i="9"/>
  <c r="D86" i="9"/>
  <c r="D88" i="9"/>
  <c r="D90" i="9"/>
  <c r="D100" i="9"/>
  <c r="C142" i="8"/>
  <c r="D88" i="8"/>
  <c r="D86" i="8"/>
  <c r="D46" i="8"/>
  <c r="D99" i="8"/>
  <c r="D102" i="8"/>
  <c r="D98" i="8"/>
  <c r="D91" i="8"/>
  <c r="D89" i="8"/>
  <c r="D47" i="8"/>
  <c r="D100" i="8"/>
  <c r="D101" i="8"/>
  <c r="D97" i="8"/>
  <c r="C87" i="8"/>
  <c r="D87" i="8" s="1"/>
  <c r="D86" i="5"/>
  <c r="D88" i="5"/>
  <c r="D100" i="5"/>
  <c r="C142" i="5"/>
  <c r="C87" i="5"/>
  <c r="D87" i="5" s="1"/>
  <c r="D97" i="5"/>
  <c r="D101" i="5"/>
  <c r="D108" i="5"/>
  <c r="D47" i="5"/>
  <c r="D48" i="5" s="1"/>
  <c r="D89" i="5"/>
  <c r="D91" i="5"/>
  <c r="D98" i="5"/>
  <c r="D102" i="5"/>
  <c r="D99" i="5"/>
  <c r="D103" i="11" l="1"/>
  <c r="C112" i="11" s="1"/>
  <c r="C114" i="11" s="1"/>
  <c r="D48" i="11"/>
  <c r="D103" i="9"/>
  <c r="C112" i="9" s="1"/>
  <c r="C114" i="9" s="1"/>
  <c r="C145" i="9" s="1"/>
  <c r="D92" i="10"/>
  <c r="C144" i="10" s="1"/>
  <c r="D108" i="8"/>
  <c r="D54" i="11"/>
  <c r="D58" i="11"/>
  <c r="D92" i="11"/>
  <c r="C144" i="11" s="1"/>
  <c r="D57" i="11"/>
  <c r="D56" i="11"/>
  <c r="D52" i="11"/>
  <c r="C79" i="11"/>
  <c r="D59" i="11"/>
  <c r="D55" i="11"/>
  <c r="D53" i="11"/>
  <c r="C79" i="10"/>
  <c r="D59" i="10"/>
  <c r="D55" i="10"/>
  <c r="D56" i="10"/>
  <c r="D52" i="10"/>
  <c r="D57" i="10"/>
  <c r="D58" i="10"/>
  <c r="D53" i="10"/>
  <c r="D54" i="10"/>
  <c r="D103" i="10"/>
  <c r="C112" i="10" s="1"/>
  <c r="C114" i="10" s="1"/>
  <c r="C145" i="10" s="1"/>
  <c r="D56" i="9"/>
  <c r="D52" i="9"/>
  <c r="C79" i="9"/>
  <c r="D59" i="9"/>
  <c r="D55" i="9"/>
  <c r="D57" i="9"/>
  <c r="D53" i="9"/>
  <c r="D58" i="9"/>
  <c r="D54" i="9"/>
  <c r="D92" i="9"/>
  <c r="C144" i="9" s="1"/>
  <c r="D48" i="8"/>
  <c r="D103" i="8"/>
  <c r="C112" i="8" s="1"/>
  <c r="C114" i="8" s="1"/>
  <c r="C145" i="8" s="1"/>
  <c r="D92" i="8"/>
  <c r="C144" i="8" s="1"/>
  <c r="C79" i="5"/>
  <c r="D56" i="5"/>
  <c r="D52" i="5"/>
  <c r="D57" i="5"/>
  <c r="D58" i="5"/>
  <c r="D55" i="5"/>
  <c r="D59" i="5"/>
  <c r="D53" i="5"/>
  <c r="D54" i="5"/>
  <c r="D103" i="5"/>
  <c r="C112" i="5" s="1"/>
  <c r="C114" i="5" s="1"/>
  <c r="C145" i="5" s="1"/>
  <c r="D92" i="5"/>
  <c r="C144" i="5" s="1"/>
  <c r="C145" i="11" l="1"/>
  <c r="D60" i="11"/>
  <c r="C80" i="11" s="1"/>
  <c r="D60" i="10"/>
  <c r="C80" i="10" s="1"/>
  <c r="C82" i="10" s="1"/>
  <c r="D60" i="9"/>
  <c r="C80" i="9" s="1"/>
  <c r="C82" i="9" s="1"/>
  <c r="C79" i="8"/>
  <c r="D58" i="8"/>
  <c r="D53" i="8"/>
  <c r="D56" i="8"/>
  <c r="D54" i="8"/>
  <c r="D52" i="8"/>
  <c r="D59" i="8"/>
  <c r="D55" i="8"/>
  <c r="D57" i="8"/>
  <c r="D60" i="5"/>
  <c r="C80" i="5" s="1"/>
  <c r="C82" i="5" s="1"/>
  <c r="C143" i="5" l="1"/>
  <c r="C147" i="5" s="1"/>
  <c r="D127" i="5"/>
  <c r="C143" i="9"/>
  <c r="C147" i="9" s="1"/>
  <c r="D127" i="9"/>
  <c r="C82" i="11"/>
  <c r="D127" i="11" s="1"/>
  <c r="D128" i="11" s="1"/>
  <c r="C143" i="10"/>
  <c r="C147" i="10" s="1"/>
  <c r="D127" i="10"/>
  <c r="E154" i="11"/>
  <c r="B158" i="11" s="1"/>
  <c r="D60" i="8"/>
  <c r="C80" i="8" s="1"/>
  <c r="C82" i="8" s="1"/>
  <c r="D128" i="5" l="1"/>
  <c r="G129" i="5" s="1"/>
  <c r="D128" i="9"/>
  <c r="G129" i="9" s="1"/>
  <c r="C143" i="11"/>
  <c r="C147" i="11" s="1"/>
  <c r="G129" i="11" s="1"/>
  <c r="D132" i="11" s="1"/>
  <c r="D128" i="10"/>
  <c r="G129" i="10" s="1"/>
  <c r="C143" i="8"/>
  <c r="C147" i="8" s="1"/>
  <c r="D127" i="8"/>
  <c r="D128" i="8" s="1"/>
  <c r="D132" i="5" l="1"/>
  <c r="D133" i="5" s="1"/>
  <c r="C148" i="5" s="1"/>
  <c r="C149" i="5" s="1"/>
  <c r="D131" i="5"/>
  <c r="D130" i="5"/>
  <c r="D131" i="9"/>
  <c r="D132" i="9"/>
  <c r="D130" i="9"/>
  <c r="D133" i="9" s="1"/>
  <c r="C148" i="9" s="1"/>
  <c r="C149" i="9" s="1"/>
  <c r="E154" i="9" s="1"/>
  <c r="B158" i="9" s="1"/>
  <c r="B160" i="9" s="1"/>
  <c r="D130" i="11"/>
  <c r="D131" i="11"/>
  <c r="D133" i="11"/>
  <c r="C148" i="11" s="1"/>
  <c r="C149" i="11" s="1"/>
  <c r="D131" i="10"/>
  <c r="D130" i="10"/>
  <c r="D132" i="10"/>
  <c r="G129" i="8"/>
  <c r="D133" i="10" l="1"/>
  <c r="C148" i="10" s="1"/>
  <c r="C149" i="10" s="1"/>
  <c r="E154" i="10" s="1"/>
  <c r="B158" i="10" s="1"/>
  <c r="B160" i="10" s="1"/>
  <c r="D132" i="8"/>
  <c r="D131" i="8"/>
  <c r="D130" i="8"/>
  <c r="D133" i="8" s="1"/>
  <c r="C148" i="8" s="1"/>
  <c r="C149" i="8" s="1"/>
  <c r="E154" i="8" s="1"/>
  <c r="B158" i="8" s="1"/>
</calcChain>
</file>

<file path=xl/sharedStrings.xml><?xml version="1.0" encoding="utf-8"?>
<sst xmlns="http://schemas.openxmlformats.org/spreadsheetml/2006/main" count="1287" uniqueCount="237">
  <si>
    <t xml:space="preserve">PROCESSO MPF/PR/PA N.º </t>
  </si>
  <si>
    <t xml:space="preserve">LICITAÇAO N.º </t>
  </si>
  <si>
    <t>DIA___/___/__________ÀS ____:____HORAS</t>
  </si>
  <si>
    <t xml:space="preserve">DISCRIMINAÇÃO DOS SERVIÇOS </t>
  </si>
  <si>
    <t xml:space="preserve">Data de apresentação da proposta (dia/mês/ano) </t>
  </si>
  <si>
    <t>Informar a Data da Apresentação da Proposta</t>
  </si>
  <si>
    <t xml:space="preserve">Município/UF </t>
  </si>
  <si>
    <t>Informar o Município e UF</t>
  </si>
  <si>
    <t>Ano Acordo, Convenção ou Sentença Normativa em Dissídio Coletivo</t>
  </si>
  <si>
    <t>Informar qual CCT Base e Ano</t>
  </si>
  <si>
    <r>
      <t>N</t>
    </r>
    <r>
      <rPr>
        <strike/>
        <sz val="11"/>
        <color indexed="8"/>
        <rFont val="Times New Roman"/>
        <family val="1"/>
      </rPr>
      <t>º</t>
    </r>
    <r>
      <rPr>
        <sz val="11"/>
        <color indexed="8"/>
        <rFont val="Times New Roman"/>
        <family val="1"/>
      </rPr>
      <t xml:space="preserve"> de meses de execução contratual</t>
    </r>
  </si>
  <si>
    <t>Informar Nº de Meses da Execução Contratual de Acordo com o Termo de Referência</t>
  </si>
  <si>
    <t>IDENTIFICAÇÃO DO SERVIÇO</t>
  </si>
  <si>
    <t>Unidade de medida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</si>
  <si>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</si>
  <si>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</si>
  <si>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</si>
  <si>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</t>
  </si>
  <si>
    <t>Informar o cargo a ser preenchido</t>
  </si>
  <si>
    <t>MÃO DE OBRA VINCULADA À EXECUÇÃO CONTRATUAL</t>
  </si>
  <si>
    <t>Dados para composição dos custos referentes a mão de obra</t>
  </si>
  <si>
    <t>Tipo de Serviço (mesmo serviço com características distintas)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</si>
  <si>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</si>
  <si>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</si>
  <si>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</si>
  <si>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</si>
  <si>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</si>
  <si>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>Categoria Profissional (vinculada à execução contratual)</t>
  </si>
  <si>
    <t>Informar a Categoria Profissional</t>
  </si>
  <si>
    <t>Data-Base da Categoria (dia/mês/ano)</t>
  </si>
  <si>
    <t>Informar a Data Base da Categoria</t>
  </si>
  <si>
    <r>
      <rPr>
        <b/>
        <sz val="9"/>
        <color theme="1"/>
        <rFont val="Times New Roman"/>
        <family val="1"/>
      </rPr>
      <t>Nota 1</t>
    </r>
    <r>
      <rPr>
        <sz val="9"/>
        <color theme="1"/>
        <rFont val="Times New Roman"/>
        <family val="1"/>
      </rPr>
      <t>: Deverá ser elaborado um quadro para cada tipo de serviço.</t>
    </r>
  </si>
  <si>
    <r>
      <rPr>
        <b/>
        <sz val="9"/>
        <color theme="1"/>
        <rFont val="Times New Roman"/>
        <family val="1"/>
      </rPr>
      <t>Nota 2</t>
    </r>
    <r>
      <rPr>
        <sz val="9"/>
        <color theme="1"/>
        <rFont val="Times New Roman"/>
        <family val="1"/>
      </rPr>
      <t>: A planilha deverá calculada considerando o valor mensal do empregado.</t>
    </r>
  </si>
  <si>
    <t>PLANILHA DE CUSTOS E FORMAÇÃO DE PREÇOS</t>
  </si>
  <si>
    <t>Módulo 1 - Composição da Remuneração</t>
  </si>
  <si>
    <t>Composição da Remuneração</t>
  </si>
  <si>
    <t>Valor (R$)</t>
  </si>
  <si>
    <t>Salário-Base</t>
  </si>
  <si>
    <t>Salário Base contido na CCT ou qualquer outro valor acima deste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</si>
  <si>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</si>
  <si>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</si>
  <si>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</si>
  <si>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</si>
  <si>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</si>
  <si>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</si>
  <si>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 O Módulo 1 refere-se ao valor mensal devido ao empregado pela prestação do serviço no período de 12 meses.</t>
    </r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</si>
  <si>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</si>
  <si>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</si>
  <si>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</si>
  <si>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</si>
  <si>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%</t>
  </si>
  <si>
    <t>A</t>
  </si>
  <si>
    <t>13º (décimo terceiro) Salário</t>
  </si>
  <si>
    <t>B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</si>
  <si>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</si>
  <si>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</si>
  <si>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</si>
  <si>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</si>
  <si>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</si>
  <si>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</si>
  <si>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</si>
  <si>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</si>
  <si>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</si>
  <si>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</si>
  <si>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</si>
  <si>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</si>
  <si>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</si>
  <si>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</si>
  <si>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</si>
  <si>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</si>
  <si>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</si>
  <si>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</si>
  <si>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</si>
  <si>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t>Nota 1:</t>
    </r>
    <r>
      <rPr>
        <sz val="9"/>
        <color rgb="FF000000"/>
        <rFont val="Arial"/>
        <family val="2"/>
      </rPr>
      <t> Os percentuais dos encargos previdenciários, do FGTS e demais contribuições são aqueles estabelecidos pela legislação vigente.</t>
    </r>
  </si>
  <si>
    <r>
      <rPr>
        <b/>
        <sz val="9"/>
        <color rgb="FF000000"/>
        <rFont val="Arial"/>
        <family val="2"/>
      </rPr>
      <t>Nota 2</t>
    </r>
    <r>
      <rPr>
        <sz val="9"/>
        <color rgb="FF000000"/>
        <rFont val="Arial"/>
        <family val="2"/>
      </rPr>
      <t>: 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</si>
  <si>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>Nota 3</t>
    </r>
    <r>
      <rPr>
        <sz val="9"/>
        <color rgb="FF000000"/>
        <rFont val="Arial"/>
        <family val="2"/>
      </rPr>
      <t>: Esses percentuais incidem sobre o Módulo 1, o Submódulo 2.1.</t>
    </r>
  </si>
  <si>
    <t>Submódulo 2.3 - Benefícios Mensais e Diários.</t>
  </si>
  <si>
    <t>2.3</t>
  </si>
  <si>
    <t>Benefícios Mensais e Diários</t>
  </si>
  <si>
    <t xml:space="preserve">valor </t>
  </si>
  <si>
    <t>passagens</t>
  </si>
  <si>
    <t>Dias</t>
  </si>
  <si>
    <t>desconto</t>
  </si>
  <si>
    <t>VALOR R$</t>
  </si>
  <si>
    <t>Transporte</t>
  </si>
  <si>
    <t xml:space="preserve">                                          B</t>
  </si>
  <si>
    <t>valor</t>
  </si>
  <si>
    <t>dias</t>
  </si>
  <si>
    <t>Auxílio-Refeição/Alimentação</t>
  </si>
  <si>
    <t>Seguro de vida em grupo - assistência funeral/familiarAssistência Médica e Familiar</t>
  </si>
  <si>
    <t>Quadro-Resumo do Mód.2 -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</si>
  <si>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</si>
  <si>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</si>
  <si>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</si>
  <si>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</si>
  <si>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</si>
  <si>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</si>
  <si>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</si>
  <si>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</si>
  <si>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</si>
  <si>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</si>
  <si>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</si>
  <si>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</si>
  <si>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</si>
  <si>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</si>
  <si>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</si>
  <si>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</si>
  <si>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</si>
  <si>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</si>
  <si>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</si>
  <si>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</si>
  <si>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</si>
  <si>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</si>
  <si>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</si>
  <si>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</si>
  <si>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</si>
  <si>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</si>
  <si>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</si>
  <si>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</si>
  <si>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</si>
  <si>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</si>
  <si>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</si>
  <si>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r>
      <t>Nota 1:</t>
    </r>
    <r>
      <rPr>
        <sz val="9"/>
        <color rgb="FF000000"/>
        <rFont val="Arial"/>
        <family val="2"/>
      </rPr>
      <t> Valores mensais por empregado.</t>
    </r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</si>
  <si>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</si>
  <si>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</si>
  <si>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</si>
  <si>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</si>
  <si>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</si>
  <si>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C.1. Tributos Federais </t>
  </si>
  <si>
    <t>PIS</t>
  </si>
  <si>
    <t>COFINS</t>
  </si>
  <si>
    <t xml:space="preserve">C.3. Tributos Municipais </t>
  </si>
  <si>
    <t>ISS</t>
  </si>
  <si>
    <r>
      <t>Nota 1:</t>
    </r>
    <r>
      <rPr>
        <sz val="9"/>
        <color rgb="FF000000"/>
        <rFont val="Arial"/>
        <family val="2"/>
      </rPr>
      <t> Custos Indiretos, Tributos e Lucro por empregado.</t>
    </r>
  </si>
  <si>
    <r>
      <t>Nota 2:</t>
    </r>
    <r>
      <rPr>
        <sz val="9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</si>
  <si>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</si>
  <si>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</t>
  </si>
  <si>
    <t>Valor (R$)</t>
  </si>
  <si>
    <t>Subtotal (A + B +C+ D+E)</t>
  </si>
  <si>
    <t>Valor Total por Empregado</t>
  </si>
  <si>
    <t>3. QUADRO-RESUMO DO VALOR MENSAL DOS SERVIÇOS</t>
  </si>
  <si>
    <t>Tipo de Serviço</t>
  </si>
  <si>
    <t>Qtde. de Empregados por Posto</t>
  </si>
  <si>
    <t>(A)</t>
  </si>
  <si>
    <t>(B)</t>
  </si>
  <si>
    <t>(C)</t>
  </si>
  <si>
    <t>(D) = (B x C)</t>
  </si>
  <si>
    <t>4. QUADRO DEMONSTRATIVO DO VALOR GLOBAL DA PROPOSTA</t>
  </si>
  <si>
    <t>DESCRIÇÃO</t>
  </si>
  <si>
    <t>VALOR (R$)</t>
  </si>
  <si>
    <t>Valor mensal do serviço</t>
  </si>
  <si>
    <t>Número de meses de execução contratual</t>
  </si>
  <si>
    <t>Valor global da proposta</t>
  </si>
  <si>
    <t>LIMITE MÁXIMO PARA A CONTRATAÇÃO</t>
  </si>
  <si>
    <t>RAMO: MPF</t>
  </si>
  <si>
    <t>DATA: ____/____/____</t>
  </si>
  <si>
    <t>COMPLEMENTO DOS SERVIÇOS DE LIMPEZA E CONSERVAÇÃO</t>
  </si>
  <si>
    <t>PREÇO MENSAL UNITÁRIO POR M² (metro quadrado)</t>
  </si>
  <si>
    <t>(1x2)</t>
  </si>
  <si>
    <t>MÃO DE OBRA</t>
  </si>
  <si>
    <t>PRODUTIVIDADE</t>
  </si>
  <si>
    <t>PREÇO HOMEM-MÊS</t>
  </si>
  <si>
    <t>SUBTOTAL</t>
  </si>
  <si>
    <t>(1/M²)</t>
  </si>
  <si>
    <t>(R$)</t>
  </si>
  <si>
    <t>(R$/M²)</t>
  </si>
  <si>
    <t>SERVENTE</t>
  </si>
  <si>
    <t>__1__</t>
  </si>
  <si>
    <t>P = produtividade de referência do trabalhador prevista no subitem 3.1.</t>
  </si>
  <si>
    <t> MÃO DE OBRA</t>
  </si>
  <si>
    <t>P = produtividade de referência do trabalhador prevista no subitem 3.2.</t>
  </si>
  <si>
    <t>(4x5)</t>
  </si>
  <si>
    <t>FREQÜÊNCIA NO MÊS (HORAS)</t>
  </si>
  <si>
    <t>JORNADA DE TRABALHO NO MÊS (HORAS)</t>
  </si>
  <si>
    <t>(1x2x3)</t>
  </si>
  <si>
    <t>SUB-TOTAL</t>
  </si>
  <si>
    <t>Ki***</t>
  </si>
  <si>
    <t>_1__</t>
  </si>
  <si>
    <t>P = produtividade de referência do trabalhador prevista no subitem 3.3.</t>
  </si>
  <si>
    <t>FACHADA ENVIDRAÇADA - FACE EXTERNA (Redação dada pela Instrução Normativa nº 7, de 2018)</t>
  </si>
  <si>
    <t>FREQÜÊNCIA NO SEMESTRE (HORAS)</t>
  </si>
  <si>
    <t>JORNADA DE TRABALHO NO SEMESTRE (HORAS)</t>
  </si>
  <si>
    <t>Ke***</t>
  </si>
  <si>
    <t>___1___</t>
  </si>
  <si>
    <r>
      <t>ÁREA INTERNA</t>
    </r>
    <r>
      <rPr>
        <sz val="10"/>
        <color rgb="FF000000"/>
        <rFont val="Arial"/>
        <family val="2"/>
      </rPr>
      <t> - (Fórmulas exemplificativas de cálculo para área interna - alíneas “a” e “b” do subitem 3.1. do Anexo VI-B; para as demais alíneas, deverão ser incluídos novos campos na planilha com a metragem adequada).</t>
    </r>
  </si>
  <si>
    <r>
      <t>ÁREA EXTERNA</t>
    </r>
    <r>
      <rPr>
        <sz val="11"/>
        <color rgb="FF000000"/>
        <rFont val="Arial"/>
        <family val="2"/>
      </rPr>
      <t> - (Fórmulas exemplificativas de cálculo para área externa - alíneas “a”, “c”, “d” e “e” do subitem 3.2. do Anexo VI-B; para as demais alíneas, deverão ser incluídos novos campos na planilha com a metragem adequada).</t>
    </r>
  </si>
  <si>
    <r>
      <t>ESQUADRIA EXTERNA</t>
    </r>
    <r>
      <rPr>
        <sz val="11"/>
        <color rgb="FF000000"/>
        <rFont val="Arial"/>
        <family val="2"/>
      </rPr>
      <t> (Fórmulas exemplificativas de cálculo para área externa - alíneas “b” e “c” do subitem 3.3. do Anexo VI-B; para as demais alíneas, deverão ser incluídos novos campos na planilha com a metragem adequada). </t>
    </r>
    <r>
      <rPr>
        <b/>
        <sz val="11"/>
        <color rgb="FF000000"/>
        <rFont val="Arial"/>
        <family val="2"/>
      </rPr>
      <t>(Redação dada pela Instrução Normativa nº 7, de 2018)</t>
    </r>
  </si>
  <si>
    <r>
      <t> </t>
    </r>
    <r>
      <rPr>
        <b/>
        <sz val="11"/>
        <color rgb="FF000000"/>
        <rFont val="Arial"/>
        <family val="2"/>
      </rPr>
      <t>MÃO DE OBRA</t>
    </r>
  </si>
  <si>
    <r>
      <t> </t>
    </r>
    <r>
      <rPr>
        <b/>
        <sz val="8"/>
        <color rgb="FF000000"/>
        <rFont val="Arial"/>
        <family val="2"/>
      </rPr>
      <t>P = produtividade de referência do trabalhador prevista no subitem 3.4.</t>
    </r>
  </si>
  <si>
    <t>CCT 2018 X 2019 - SEAC X SINELPA - REGISTRO TEM: PA000112/2018 E TERMO ADITIVO REGISTRADO TEM: PA000047/2019</t>
  </si>
  <si>
    <t>Auxiliar administrativo I</t>
  </si>
  <si>
    <t xml:space="preserve">Nota 3: A empresa deverá compor os tributos de acordo com a sua tributação, ou seja, lucro presumido ou lucro real </t>
  </si>
  <si>
    <t>Valor mensal por posto (R$) </t>
  </si>
  <si>
    <t>Qtde. de empregados por posto</t>
  </si>
  <si>
    <t>Valor total mensal (R$)</t>
  </si>
  <si>
    <t>Mensageiro</t>
  </si>
  <si>
    <t>Valor por posto</t>
  </si>
  <si>
    <t>Valor Mensal por Posto </t>
  </si>
  <si>
    <t>Recepcionista</t>
  </si>
  <si>
    <t>Copeira</t>
  </si>
  <si>
    <t>Servente de Limpeza</t>
  </si>
  <si>
    <t>TOTAIS</t>
  </si>
  <si>
    <t>UNIDADE: SANTARÉM</t>
  </si>
  <si>
    <t>RESUMO</t>
  </si>
  <si>
    <r>
      <t>Custo M</t>
    </r>
    <r>
      <rPr>
        <b/>
        <vertAlign val="superscript"/>
        <sz val="12"/>
        <color indexed="8"/>
        <rFont val="Arial"/>
        <family val="2"/>
      </rPr>
      <t>2</t>
    </r>
  </si>
  <si>
    <r>
      <t>Quantidade 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- MPF (b)</t>
    </r>
  </si>
  <si>
    <t>Custo Anual</t>
  </si>
  <si>
    <r>
      <t>(R$/M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</si>
  <si>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r>
      <t>(R$</t>
    </r>
    <r>
      <rPr>
        <b/>
        <sz val="12"/>
        <color indexed="8"/>
        <rFont val="Arial"/>
        <family val="2"/>
      </rPr>
      <t>)</t>
    </r>
  </si>
  <si>
    <t>[a]</t>
  </si>
  <si>
    <t>[c] = [a] x [b]</t>
  </si>
  <si>
    <t>ÁREA INTERNA</t>
  </si>
  <si>
    <t>ÁREA EXTERNA</t>
  </si>
  <si>
    <t>ESQUADRIAS - EXTERNA</t>
  </si>
  <si>
    <t>FACHADA ENVIDRAÇADA</t>
  </si>
  <si>
    <t>M2</t>
  </si>
  <si>
    <t>Serviço</t>
  </si>
  <si>
    <t>Posto</t>
  </si>
  <si>
    <t>Santarém</t>
  </si>
  <si>
    <t>Apoio Administrativo</t>
  </si>
  <si>
    <t>4110-05</t>
  </si>
  <si>
    <t>Asseio, Conservaçao, Trabalho temporário e Serviços Terceirizáveis</t>
  </si>
  <si>
    <t>PQPM - Programa de Qualificação Profissional e Marketing</t>
  </si>
  <si>
    <r>
      <t>Nota 1: </t>
    </r>
    <r>
      <rPr>
        <sz val="9"/>
        <color rgb="FF000000"/>
        <rFont val="Arial"/>
        <family val="2"/>
      </rPr>
      <t xml:space="preserve">Observar a previsão dos benefícios contidos em Acordos, Convenções e Dissídios Coletivos de Trabalho, a não observação de determinadas cláusulas na planilha de custo, poderá ensejar na desclassificação da licitante.  </t>
    </r>
  </si>
  <si>
    <t>4221-05</t>
  </si>
  <si>
    <t>5134-25</t>
  </si>
  <si>
    <t>4122-05</t>
  </si>
  <si>
    <t>Limpeza e Conservação</t>
  </si>
  <si>
    <t>5143-20</t>
  </si>
  <si>
    <t>[d] = [c] x 12</t>
  </si>
  <si>
    <t>Custo Mensal MÁXIMO</t>
  </si>
  <si>
    <t>Valor Total Homem/mês</t>
  </si>
  <si>
    <t>Informações CAGED(05/18 a 05/19)</t>
  </si>
  <si>
    <t>De acodo com AUDIN/MPU</t>
  </si>
  <si>
    <t>BC P/ TRIBUTOS ==&gt;</t>
  </si>
  <si>
    <t>Nota 4:  Nesta planilha foi utilizado para efeito de cálculo os percentuais para lucro presumido. (PIS: 0,65%; COFINS: 3% E ISS: 5%)</t>
  </si>
  <si>
    <t>OBS: MESMO OS VALORES (R$/M2) FICANDO DENTRO DO INTERVALO ENTRE O MÍNIMO E O MÁXIMO, ESTÁ SENDO ADOTADO O VALOR MÁXIMO DO CUSTO M2 (R$/M2), CONFORME O ESTUDO SOBRE A COMPOSIÇÃO DE CUSTOS DOS VALORES LIMITES, PARA QUE OS LICITANTES POSSAM TER MARGEM PARA OFERECER SEUS MELHORES DESCONTOS NA DISPUTA.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</si>
</sst>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#,##0.0000000"/>
    <numFmt numFmtId="167" formatCode="#,##0.00000000"/>
    <numFmt numFmtId="168" formatCode="0.000%"/>
    <numFmt numFmtId="169" formatCode="dd/mm/yy;@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trike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1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rgb="FFFF0000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99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4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0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36" borderId="0" xfId="0" applyFont="1" applyFill="1" applyProtection="1">
      <protection locked="0"/>
    </xf>
    <xf numFmtId="0" fontId="20" fillId="0" borderId="12" xfId="0" applyFont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vertical="center"/>
      <protection locked="0"/>
    </xf>
    <xf numFmtId="0" fontId="20" fillId="0" borderId="16" xfId="0" applyFont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vertical="center"/>
      <protection locked="0"/>
    </xf>
    <xf numFmtId="0" fontId="23" fillId="37" borderId="18" xfId="0" applyFont="1" applyFill="1" applyBorder="1" applyAlignment="1">
      <alignment horizontal="center" vertical="center" wrapText="1"/>
    </xf>
    <xf numFmtId="0" fontId="23" fillId="37" borderId="0" xfId="0" applyFont="1" applyFill="1" applyBorder="1" applyAlignment="1">
      <alignment horizontal="center" vertical="center" wrapText="1"/>
    </xf>
    <xf numFmtId="0" fontId="23" fillId="0" borderId="0" xfId="0" applyFont="1" applyAlignment="1"/>
    <xf numFmtId="0" fontId="23" fillId="37" borderId="12" xfId="0" applyFont="1" applyFill="1" applyBorder="1" applyAlignment="1">
      <alignment horizontal="center" vertical="center" wrapText="1"/>
    </xf>
    <xf numFmtId="165" fontId="23" fillId="36" borderId="0" xfId="0" applyNumberFormat="1" applyFont="1" applyFill="1" applyAlignment="1" applyProtection="1">
      <protection locked="0"/>
    </xf>
    <xf numFmtId="0" fontId="27" fillId="0" borderId="0" xfId="0" applyFont="1" applyAlignment="1">
      <alignment vertical="center"/>
    </xf>
    <xf numFmtId="0" fontId="21" fillId="40" borderId="12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31" fillId="0" borderId="0" xfId="0" applyFont="1" applyAlignment="1">
      <alignment horizontal="left" vertical="center"/>
    </xf>
    <xf numFmtId="0" fontId="32" fillId="0" borderId="12" xfId="0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/>
    </xf>
    <xf numFmtId="0" fontId="34" fillId="0" borderId="0" xfId="0" applyFont="1"/>
    <xf numFmtId="0" fontId="20" fillId="0" borderId="0" xfId="0" applyFont="1" applyBorder="1" applyAlignment="1">
      <alignment horizontal="center" vertical="center" wrapText="1"/>
    </xf>
    <xf numFmtId="0" fontId="23" fillId="0" borderId="0" xfId="0" applyFont="1"/>
    <xf numFmtId="0" fontId="22" fillId="37" borderId="12" xfId="0" applyFont="1" applyFill="1" applyBorder="1" applyAlignment="1">
      <alignment horizontal="center" vertical="center" wrapText="1"/>
    </xf>
    <xf numFmtId="10" fontId="37" fillId="37" borderId="21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23" fillId="37" borderId="12" xfId="52" applyNumberFormat="1" applyFont="1" applyFill="1" applyBorder="1" applyAlignment="1">
      <alignment horizontal="center" vertical="center" wrapText="1"/>
    </xf>
    <xf numFmtId="4" fontId="33" fillId="37" borderId="12" xfId="0" applyNumberFormat="1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 applyProtection="1">
      <alignment horizontal="center"/>
    </xf>
    <xf numFmtId="10" fontId="37" fillId="44" borderId="21" xfId="0" applyNumberFormat="1" applyFont="1" applyFill="1" applyBorder="1" applyAlignment="1">
      <alignment horizontal="center" vertical="center" wrapText="1"/>
    </xf>
    <xf numFmtId="10" fontId="22" fillId="45" borderId="21" xfId="51" applyNumberFormat="1" applyFont="1" applyFill="1" applyBorder="1" applyAlignment="1" applyProtection="1">
      <alignment horizontal="center"/>
    </xf>
    <xf numFmtId="0" fontId="35" fillId="0" borderId="0" xfId="0" applyFont="1"/>
    <xf numFmtId="0" fontId="22" fillId="37" borderId="0" xfId="0" applyFont="1" applyFill="1" applyBorder="1" applyAlignment="1">
      <alignment horizontal="center" vertical="center" wrapText="1"/>
    </xf>
    <xf numFmtId="0" fontId="22" fillId="0" borderId="0" xfId="0" applyFont="1"/>
    <xf numFmtId="4" fontId="20" fillId="0" borderId="2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0" xfId="0" applyFont="1"/>
    <xf numFmtId="10" fontId="20" fillId="0" borderId="12" xfId="52" applyNumberFormat="1" applyFont="1" applyBorder="1" applyAlignment="1">
      <alignment horizontal="center" vertical="center" wrapText="1"/>
    </xf>
    <xf numFmtId="4" fontId="33" fillId="0" borderId="21" xfId="0" applyNumberFormat="1" applyFont="1" applyBorder="1" applyAlignment="1" applyProtection="1">
      <alignment horizontal="center" vertical="center"/>
    </xf>
    <xf numFmtId="4" fontId="33" fillId="0" borderId="0" xfId="0" applyNumberFormat="1" applyFont="1" applyBorder="1" applyAlignment="1" applyProtection="1">
      <alignment horizontal="center" vertical="center"/>
    </xf>
    <xf numFmtId="4" fontId="23" fillId="37" borderId="0" xfId="0" applyNumberFormat="1" applyFont="1" applyFill="1" applyBorder="1" applyAlignment="1">
      <alignment horizontal="center" vertical="center" wrapText="1"/>
    </xf>
    <xf numFmtId="9" fontId="20" fillId="0" borderId="12" xfId="52" applyFont="1" applyBorder="1" applyAlignment="1">
      <alignment horizontal="center" vertical="center" wrapText="1"/>
    </xf>
    <xf numFmtId="0" fontId="23" fillId="37" borderId="0" xfId="0" applyFont="1" applyFill="1" applyBorder="1" applyAlignment="1">
      <alignment vertical="center" wrapText="1"/>
    </xf>
    <xf numFmtId="4" fontId="37" fillId="37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4" fillId="37" borderId="0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37" fillId="37" borderId="12" xfId="0" applyFont="1" applyFill="1" applyBorder="1" applyAlignment="1">
      <alignment horizontal="center" vertical="center" wrapText="1"/>
    </xf>
    <xf numFmtId="4" fontId="40" fillId="37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0" fillId="37" borderId="12" xfId="0" applyFill="1" applyBorder="1" applyAlignment="1">
      <alignment horizontal="center" vertical="top" wrapText="1"/>
    </xf>
    <xf numFmtId="3" fontId="23" fillId="37" borderId="12" xfId="0" applyNumberFormat="1" applyFont="1" applyFill="1" applyBorder="1" applyAlignment="1">
      <alignment horizontal="center" vertical="center" wrapText="1"/>
    </xf>
    <xf numFmtId="0" fontId="41" fillId="0" borderId="35" xfId="0" applyFont="1" applyBorder="1" applyAlignment="1">
      <alignment vertical="center"/>
    </xf>
    <xf numFmtId="0" fontId="24" fillId="0" borderId="0" xfId="0" applyFont="1" applyAlignment="1">
      <alignment vertical="center"/>
    </xf>
    <xf numFmtId="168" fontId="20" fillId="0" borderId="12" xfId="52" applyNumberFormat="1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 vertical="center"/>
    </xf>
    <xf numFmtId="10" fontId="22" fillId="45" borderId="21" xfId="51" applyNumberFormat="1" applyFont="1" applyFill="1" applyBorder="1" applyAlignment="1" applyProtection="1">
      <alignment horizontal="center" vertical="center"/>
    </xf>
    <xf numFmtId="4" fontId="33" fillId="45" borderId="21" xfId="51" applyNumberFormat="1" applyFont="1" applyFill="1" applyBorder="1" applyAlignment="1" applyProtection="1">
      <alignment horizontal="center"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" fontId="33" fillId="49" borderId="21" xfId="0" applyNumberFormat="1" applyFont="1" applyFill="1" applyBorder="1" applyAlignment="1" applyProtection="1">
      <alignment horizontal="center" vertical="center"/>
    </xf>
    <xf numFmtId="4" fontId="33" fillId="49" borderId="12" xfId="0" applyNumberFormat="1" applyFont="1" applyFill="1" applyBorder="1" applyAlignment="1">
      <alignment horizontal="center" vertical="center" wrapText="1"/>
    </xf>
    <xf numFmtId="4" fontId="33" fillId="50" borderId="21" xfId="51" applyNumberFormat="1" applyFont="1" applyFill="1" applyBorder="1" applyAlignment="1" applyProtection="1">
      <alignment horizontal="center" vertical="center"/>
    </xf>
    <xf numFmtId="4" fontId="33" fillId="51" borderId="21" xfId="0" applyNumberFormat="1" applyFont="1" applyFill="1" applyBorder="1" applyAlignment="1" applyProtection="1">
      <alignment horizontal="center" vertical="center"/>
    </xf>
    <xf numFmtId="0" fontId="33" fillId="51" borderId="12" xfId="0" applyFont="1" applyFill="1" applyBorder="1" applyAlignment="1">
      <alignment horizontal="center" vertical="center" wrapText="1"/>
    </xf>
    <xf numFmtId="4" fontId="33" fillId="51" borderId="12" xfId="0" applyNumberFormat="1" applyFont="1" applyFill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4" fontId="45" fillId="0" borderId="45" xfId="0" applyNumberFormat="1" applyFont="1" applyBorder="1" applyAlignment="1">
      <alignment horizontal="center" vertical="center" wrapText="1"/>
    </xf>
    <xf numFmtId="4" fontId="48" fillId="0" borderId="45" xfId="0" applyNumberFormat="1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/>
    </xf>
    <xf numFmtId="4" fontId="45" fillId="0" borderId="39" xfId="0" applyNumberFormat="1" applyFont="1" applyBorder="1" applyAlignment="1">
      <alignment horizontal="center" vertical="center" wrapText="1"/>
    </xf>
    <xf numFmtId="4" fontId="48" fillId="0" borderId="39" xfId="0" applyNumberFormat="1" applyFont="1" applyBorder="1" applyAlignment="1">
      <alignment horizontal="center" vertical="center" wrapText="1"/>
    </xf>
    <xf numFmtId="4" fontId="45" fillId="0" borderId="46" xfId="0" applyNumberFormat="1" applyFont="1" applyBorder="1" applyAlignment="1">
      <alignment horizontal="center" vertical="center"/>
    </xf>
    <xf numFmtId="0" fontId="22" fillId="37" borderId="14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169" fontId="23" fillId="37" borderId="12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 vertical="top" wrapText="1"/>
    </xf>
    <xf numFmtId="4" fontId="45" fillId="44" borderId="45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left" vertical="center"/>
    </xf>
    <xf numFmtId="0" fontId="49" fillId="0" borderId="0" xfId="0" applyFont="1" applyAlignment="1">
      <alignment vertical="center"/>
    </xf>
    <xf numFmtId="0" fontId="29" fillId="38" borderId="0" xfId="0" applyFont="1" applyFill="1" applyAlignment="1"/>
    <xf numFmtId="4" fontId="24" fillId="36" borderId="0" xfId="0" applyNumberFormat="1" applyFont="1" applyFill="1" applyAlignment="1" applyProtection="1">
      <alignment vertical="center"/>
      <protection locked="0"/>
    </xf>
    <xf numFmtId="0" fontId="24" fillId="36" borderId="0" xfId="0" applyFont="1" applyFill="1" applyAlignment="1" applyProtection="1">
      <alignment horizontal="left"/>
      <protection locked="0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2" fillId="35" borderId="0" xfId="0" applyFont="1" applyFill="1" applyAlignment="1" applyProtection="1">
      <alignment horizontal="center" vertical="center"/>
      <protection locked="0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1" xfId="0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42" borderId="10" xfId="0" applyFont="1" applyFill="1" applyBorder="1" applyAlignment="1" applyProtection="1">
      <alignment horizontal="center" vertical="center"/>
    </xf>
    <xf numFmtId="0" fontId="22" fillId="42" borderId="22" xfId="0" applyFont="1" applyFill="1" applyBorder="1" applyAlignment="1" applyProtection="1">
      <alignment horizontal="center" vertical="center"/>
    </xf>
    <xf numFmtId="0" fontId="22" fillId="42" borderId="11" xfId="0" applyFont="1" applyFill="1" applyBorder="1" applyAlignment="1" applyProtection="1">
      <alignment horizontal="center" vertical="center"/>
    </xf>
    <xf numFmtId="0" fontId="36" fillId="43" borderId="10" xfId="0" applyFont="1" applyFill="1" applyBorder="1" applyAlignment="1" applyProtection="1">
      <alignment horizontal="center" vertical="center" wrapText="1"/>
    </xf>
    <xf numFmtId="0" fontId="36" fillId="43" borderId="22" xfId="0" applyFont="1" applyFill="1" applyBorder="1" applyAlignment="1" applyProtection="1">
      <alignment horizontal="center" vertical="center" wrapText="1"/>
    </xf>
    <xf numFmtId="0" fontId="36" fillId="43" borderId="11" xfId="0" applyFont="1" applyFill="1" applyBorder="1" applyAlignment="1" applyProtection="1">
      <alignment horizontal="center" vertical="center" wrapText="1"/>
    </xf>
    <xf numFmtId="0" fontId="29" fillId="38" borderId="0" xfId="0" applyFont="1" applyFill="1" applyAlignment="1">
      <alignment horizontal="center"/>
    </xf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 wrapText="1"/>
    </xf>
    <xf numFmtId="0" fontId="22" fillId="42" borderId="24" xfId="0" applyFont="1" applyFill="1" applyBorder="1" applyAlignment="1" applyProtection="1">
      <alignment horizontal="center" vertical="center" wrapText="1"/>
    </xf>
    <xf numFmtId="0" fontId="22" fillId="42" borderId="25" xfId="0" applyFont="1" applyFill="1" applyBorder="1" applyAlignment="1" applyProtection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/>
    </xf>
    <xf numFmtId="0" fontId="22" fillId="42" borderId="24" xfId="0" applyFont="1" applyFill="1" applyBorder="1" applyAlignment="1" applyProtection="1">
      <alignment horizontal="center" vertical="center"/>
    </xf>
    <xf numFmtId="0" fontId="22" fillId="42" borderId="25" xfId="0" applyFont="1" applyFill="1" applyBorder="1" applyAlignment="1" applyProtection="1">
      <alignment horizontal="center" vertical="center"/>
    </xf>
    <xf numFmtId="0" fontId="36" fillId="43" borderId="14" xfId="0" applyFont="1" applyFill="1" applyBorder="1" applyAlignment="1" applyProtection="1">
      <alignment horizontal="center" vertical="center" wrapText="1"/>
    </xf>
    <xf numFmtId="0" fontId="36" fillId="43" borderId="28" xfId="0" applyFont="1" applyFill="1" applyBorder="1" applyAlignment="1" applyProtection="1">
      <alignment horizontal="center" vertical="center" wrapText="1"/>
    </xf>
    <xf numFmtId="0" fontId="36" fillId="43" borderId="29" xfId="0" applyFont="1" applyFill="1" applyBorder="1" applyAlignment="1" applyProtection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15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22" fillId="42" borderId="10" xfId="0" applyFont="1" applyFill="1" applyBorder="1" applyAlignment="1" applyProtection="1">
      <alignment horizontal="center" vertical="center" wrapText="1"/>
    </xf>
    <xf numFmtId="0" fontId="22" fillId="42" borderId="22" xfId="0" applyFont="1" applyFill="1" applyBorder="1" applyAlignment="1" applyProtection="1">
      <alignment horizontal="center" vertical="center" wrapText="1"/>
    </xf>
    <xf numFmtId="0" fontId="22" fillId="42" borderId="11" xfId="0" applyFont="1" applyFill="1" applyBorder="1" applyAlignment="1" applyProtection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7" borderId="22" xfId="0" applyFont="1" applyFill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36" fillId="43" borderId="31" xfId="0" applyFont="1" applyFill="1" applyBorder="1" applyAlignment="1" applyProtection="1">
      <alignment horizontal="center" vertical="center" wrapText="1"/>
    </xf>
    <xf numFmtId="0" fontId="36" fillId="43" borderId="26" xfId="0" applyFont="1" applyFill="1" applyBorder="1" applyAlignment="1" applyProtection="1">
      <alignment horizontal="center" vertical="center" wrapText="1"/>
    </xf>
    <xf numFmtId="0" fontId="36" fillId="43" borderId="27" xfId="0" applyFont="1" applyFill="1" applyBorder="1" applyAlignment="1" applyProtection="1">
      <alignment horizontal="center" vertical="center" wrapText="1"/>
    </xf>
    <xf numFmtId="0" fontId="36" fillId="43" borderId="32" xfId="0" applyFont="1" applyFill="1" applyBorder="1" applyAlignment="1" applyProtection="1">
      <alignment horizontal="center" vertical="center" wrapText="1"/>
    </xf>
    <xf numFmtId="0" fontId="20" fillId="0" borderId="28" xfId="0" applyFont="1" applyBorder="1" applyAlignment="1">
      <alignment horizontal="center" vertical="center"/>
    </xf>
    <xf numFmtId="0" fontId="22" fillId="37" borderId="28" xfId="0" applyFont="1" applyFill="1" applyBorder="1" applyAlignment="1">
      <alignment horizontal="center" vertical="center" wrapText="1"/>
    </xf>
    <xf numFmtId="0" fontId="35" fillId="0" borderId="48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37" borderId="11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vertical="center" wrapText="1"/>
    </xf>
    <xf numFmtId="0" fontId="22" fillId="37" borderId="34" xfId="0" applyFont="1" applyFill="1" applyBorder="1" applyAlignment="1">
      <alignment horizontal="center" vertical="center" wrapText="1"/>
    </xf>
    <xf numFmtId="0" fontId="22" fillId="37" borderId="16" xfId="0" applyFont="1" applyFill="1" applyBorder="1" applyAlignment="1">
      <alignment horizontal="center" vertical="center" wrapText="1"/>
    </xf>
    <xf numFmtId="0" fontId="39" fillId="46" borderId="12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3" fillId="37" borderId="11" xfId="0" applyFont="1" applyFill="1" applyBorder="1" applyAlignment="1">
      <alignment horizontal="center" vertical="center" wrapText="1"/>
    </xf>
    <xf numFmtId="0" fontId="0" fillId="0" borderId="0" xfId="0" applyFont="1"/>
    <xf numFmtId="0" fontId="22" fillId="48" borderId="12" xfId="0" applyFont="1" applyFill="1" applyBorder="1" applyAlignment="1">
      <alignment horizontal="center" vertical="center" wrapText="1"/>
    </xf>
    <xf numFmtId="0" fontId="42" fillId="47" borderId="14" xfId="0" applyFont="1" applyFill="1" applyBorder="1" applyAlignment="1">
      <alignment horizontal="left" vertical="center"/>
    </xf>
    <xf numFmtId="0" fontId="42" fillId="47" borderId="28" xfId="0" applyFont="1" applyFill="1" applyBorder="1" applyAlignment="1">
      <alignment horizontal="left" vertical="center"/>
    </xf>
    <xf numFmtId="0" fontId="42" fillId="47" borderId="15" xfId="0" applyFont="1" applyFill="1" applyBorder="1" applyAlignment="1">
      <alignment horizontal="left" vertical="center"/>
    </xf>
    <xf numFmtId="0" fontId="36" fillId="48" borderId="12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2" fillId="48" borderId="10" xfId="0" applyFont="1" applyFill="1" applyBorder="1" applyAlignment="1">
      <alignment horizontal="center" vertical="center" wrapText="1"/>
    </xf>
    <xf numFmtId="0" fontId="22" fillId="48" borderId="22" xfId="0" applyFont="1" applyFill="1" applyBorder="1" applyAlignment="1">
      <alignment horizontal="center" vertical="center" wrapText="1"/>
    </xf>
    <xf numFmtId="0" fontId="22" fillId="48" borderId="11" xfId="0" applyFont="1" applyFill="1" applyBorder="1" applyAlignment="1">
      <alignment horizontal="center" vertical="center" wrapText="1"/>
    </xf>
    <xf numFmtId="166" fontId="23" fillId="37" borderId="12" xfId="0" applyNumberFormat="1" applyFont="1" applyFill="1" applyBorder="1" applyAlignment="1">
      <alignment horizontal="center" vertical="center" wrapText="1"/>
    </xf>
    <xf numFmtId="167" fontId="23" fillId="37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45" fillId="49" borderId="39" xfId="0" applyFont="1" applyFill="1" applyBorder="1" applyAlignment="1">
      <alignment horizontal="center" vertical="center" wrapText="1"/>
    </xf>
    <xf numFmtId="0" fontId="45" fillId="49" borderId="41" xfId="0" applyFont="1" applyFill="1" applyBorder="1" applyAlignment="1">
      <alignment horizontal="center" vertical="center" wrapText="1"/>
    </xf>
    <xf numFmtId="0" fontId="45" fillId="49" borderId="43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3" fillId="52" borderId="49" xfId="0" applyFont="1" applyFill="1" applyBorder="1" applyAlignment="1">
      <alignment horizontal="center" vertical="center" wrapText="1"/>
    </xf>
    <xf numFmtId="0" fontId="43" fillId="52" borderId="50" xfId="0" applyFont="1" applyFill="1" applyBorder="1" applyAlignment="1">
      <alignment horizontal="center" vertical="center" wrapText="1"/>
    </xf>
    <xf numFmtId="0" fontId="43" fillId="52" borderId="46" xfId="0" applyFont="1" applyFill="1" applyBorder="1" applyAlignment="1">
      <alignment horizontal="center" vertical="center" wrapText="1"/>
    </xf>
    <xf numFmtId="0" fontId="15" fillId="0" borderId="47" xfId="0" applyFont="1" applyBorder="1" applyAlignment="1">
      <alignment horizontal="left" vertical="center" wrapText="1"/>
    </xf>
  </cellXfs>
  <cellStyles count="53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Porcentagem" xfId="52" builtinId="5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5</xdr:col>
      <xdr:colOff>817417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0304" y="145472"/>
          <a:ext cx="498287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opLeftCell="A138" workbookViewId="0">
      <selection activeCell="C159" sqref="C159"/>
    </sheetView>
  </sheetViews>
  <sheetFormatPr defaultColWidth="9.140625" defaultRowHeight="24" customHeight="1" x14ac:dyDescent="0.25"/>
  <cols>
    <col min="1" max="1" width="16.7109375" style="2" customWidth="1"/>
    <col min="2" max="2" width="26" style="2" customWidth="1"/>
    <col min="3" max="3" width="15.85546875" style="2" customWidth="1"/>
    <col min="4" max="4" width="16.42578125" style="2" customWidth="1"/>
    <col min="5" max="5" width="15.140625" style="2" customWidth="1"/>
    <col min="6" max="6" width="15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5.9" customHeight="1" x14ac:dyDescent="0.25">
      <c r="A5" s="3" t="s">
        <v>0</v>
      </c>
    </row>
    <row r="6" spans="1:8" s="4" customFormat="1" ht="27" customHeight="1" x14ac:dyDescent="0.25">
      <c r="A6" s="3" t="s">
        <v>1</v>
      </c>
    </row>
    <row r="7" spans="1:8" s="4" customFormat="1" ht="28.9" customHeight="1" x14ac:dyDescent="0.25">
      <c r="A7" s="3" t="s">
        <v>2</v>
      </c>
    </row>
    <row r="8" spans="1:8" s="4" customFormat="1" ht="15" x14ac:dyDescent="0.25"/>
    <row r="9" spans="1:8" s="4" customFormat="1" ht="3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0" customHeight="1" x14ac:dyDescent="0.2">
      <c r="A11" s="6" t="s">
        <v>6</v>
      </c>
      <c r="B11" s="6" t="s">
        <v>218</v>
      </c>
      <c r="C11" s="7" t="s">
        <v>7</v>
      </c>
      <c r="D11" s="5"/>
      <c r="E11" s="5"/>
      <c r="F11" s="5"/>
      <c r="G11" s="5"/>
      <c r="H11" s="5"/>
    </row>
    <row r="12" spans="1:8" s="4" customFormat="1" ht="90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30" customHeight="1" x14ac:dyDescent="0.25">
      <c r="A15" s="112" t="s">
        <v>12</v>
      </c>
      <c r="B15" s="113"/>
      <c r="C15" s="12"/>
    </row>
    <row r="16" spans="1:8" s="4" customFormat="1" ht="28.15" customHeight="1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69.599999999999994" customHeight="1" x14ac:dyDescent="0.25">
      <c r="A17" s="6" t="s">
        <v>15</v>
      </c>
      <c r="B17" s="16">
        <v>1</v>
      </c>
      <c r="C17" s="15" t="s">
        <v>16</v>
      </c>
      <c r="D17" s="12"/>
      <c r="E17" s="12"/>
      <c r="F17" s="12"/>
      <c r="G17" s="12"/>
      <c r="H17" s="12"/>
    </row>
    <row r="18" spans="1:8" s="4" customFormat="1" ht="37.15" customHeight="1" x14ac:dyDescent="0.25">
      <c r="A18" s="6" t="s">
        <v>17</v>
      </c>
      <c r="B18" s="16" t="s">
        <v>190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4.15" customHeight="1" x14ac:dyDescent="0.2">
      <c r="A20" s="114" t="s">
        <v>19</v>
      </c>
      <c r="B20" s="115"/>
      <c r="C20" s="18"/>
    </row>
    <row r="21" spans="1:8" s="4" customFormat="1" ht="37.15" customHeight="1" x14ac:dyDescent="0.2">
      <c r="A21" s="109" t="s">
        <v>20</v>
      </c>
      <c r="B21" s="110"/>
      <c r="C21" s="18"/>
    </row>
    <row r="22" spans="1:8" s="4" customFormat="1" ht="61.9" customHeight="1" x14ac:dyDescent="0.2">
      <c r="A22" s="6" t="s">
        <v>21</v>
      </c>
      <c r="B22" s="95" t="s">
        <v>219</v>
      </c>
      <c r="C22" s="15" t="s">
        <v>22</v>
      </c>
      <c r="D22" s="5"/>
      <c r="E22" s="5"/>
      <c r="F22" s="5"/>
    </row>
    <row r="23" spans="1:8" s="4" customFormat="1" ht="52.9" customHeight="1" x14ac:dyDescent="0.2">
      <c r="A23" s="6" t="s">
        <v>23</v>
      </c>
      <c r="B23" s="95" t="s">
        <v>220</v>
      </c>
      <c r="C23" s="15" t="s">
        <v>24</v>
      </c>
      <c r="D23" s="5"/>
      <c r="E23" s="5"/>
      <c r="F23" s="5"/>
    </row>
    <row r="24" spans="1:8" s="4" customFormat="1" ht="54" customHeight="1" x14ac:dyDescent="0.2">
      <c r="A24" s="6" t="s">
        <v>25</v>
      </c>
      <c r="B24" s="96">
        <v>1374.72</v>
      </c>
      <c r="C24" s="15" t="s">
        <v>26</v>
      </c>
      <c r="D24" s="5"/>
      <c r="E24" s="5"/>
      <c r="F24" s="5"/>
    </row>
    <row r="25" spans="1:8" s="4" customFormat="1" ht="76.900000000000006" customHeight="1" x14ac:dyDescent="0.2">
      <c r="A25" s="6" t="s">
        <v>27</v>
      </c>
      <c r="B25" s="95" t="s">
        <v>221</v>
      </c>
      <c r="C25" s="15" t="s">
        <v>28</v>
      </c>
      <c r="D25" s="20"/>
      <c r="E25" s="20"/>
      <c r="F25" s="20"/>
    </row>
    <row r="26" spans="1:8" s="4" customFormat="1" ht="55.9" customHeight="1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5" t="s">
        <v>33</v>
      </c>
      <c r="B30" s="125"/>
      <c r="C30" s="125"/>
      <c r="D30" s="125"/>
      <c r="E30" s="125"/>
      <c r="F30" s="125"/>
      <c r="G30" s="125"/>
      <c r="H30" s="125"/>
    </row>
    <row r="31" spans="1:8" ht="15" x14ac:dyDescent="0.25"/>
    <row r="32" spans="1:8" ht="35.450000000000003" customHeight="1" x14ac:dyDescent="0.25">
      <c r="A32" s="116" t="s">
        <v>34</v>
      </c>
      <c r="B32" s="117"/>
    </row>
    <row r="33" spans="1:11" ht="41.45" customHeight="1" x14ac:dyDescent="0.25">
      <c r="A33" s="22" t="s">
        <v>35</v>
      </c>
      <c r="B33" s="22" t="s">
        <v>36</v>
      </c>
    </row>
    <row r="34" spans="1:11" ht="24" customHeight="1" x14ac:dyDescent="0.2">
      <c r="A34" s="6" t="s">
        <v>37</v>
      </c>
      <c r="B34" s="23">
        <f>$B$24</f>
        <v>1374.72</v>
      </c>
      <c r="C34" s="108" t="s">
        <v>38</v>
      </c>
      <c r="D34" s="108"/>
      <c r="E34" s="108"/>
      <c r="F34" s="108"/>
      <c r="G34" s="108"/>
      <c r="H34" s="108"/>
      <c r="I34" s="5"/>
      <c r="J34" s="5"/>
      <c r="K34" s="5"/>
    </row>
    <row r="35" spans="1:11" ht="30" x14ac:dyDescent="0.2">
      <c r="A35" s="6" t="s">
        <v>39</v>
      </c>
      <c r="B35" s="23"/>
      <c r="C35" s="118"/>
      <c r="D35" s="118"/>
      <c r="E35" s="118"/>
      <c r="F35" s="118"/>
      <c r="G35" s="118"/>
      <c r="H35" s="118"/>
      <c r="I35" s="5"/>
      <c r="J35" s="5"/>
      <c r="K35" s="5"/>
    </row>
    <row r="36" spans="1:11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22.15" customHeight="1" x14ac:dyDescent="0.25">
      <c r="A37" s="6" t="s">
        <v>41</v>
      </c>
      <c r="B37" s="23"/>
    </row>
    <row r="38" spans="1:11" ht="30" x14ac:dyDescent="0.25">
      <c r="A38" s="6" t="s">
        <v>42</v>
      </c>
      <c r="B38" s="23"/>
    </row>
    <row r="39" spans="1:11" ht="30" x14ac:dyDescent="0.25">
      <c r="A39" s="6" t="s">
        <v>43</v>
      </c>
      <c r="B39" s="23"/>
      <c r="C39" s="25"/>
    </row>
    <row r="40" spans="1:11" ht="24" customHeight="1" x14ac:dyDescent="0.25">
      <c r="A40" s="26" t="s">
        <v>44</v>
      </c>
      <c r="B40" s="68">
        <f>SUM(B34:B39)</f>
        <v>1374.72</v>
      </c>
    </row>
    <row r="41" spans="1:11" ht="24" customHeight="1" x14ac:dyDescent="0.2">
      <c r="A41" s="28" t="s">
        <v>45</v>
      </c>
      <c r="B41" s="29"/>
    </row>
    <row r="42" spans="1:11" ht="24" customHeight="1" x14ac:dyDescent="0.2">
      <c r="A42" s="30"/>
      <c r="B42" s="29"/>
    </row>
    <row r="43" spans="1:11" ht="28.15" customHeight="1" x14ac:dyDescent="0.25">
      <c r="A43" s="119" t="s">
        <v>46</v>
      </c>
      <c r="B43" s="120"/>
      <c r="C43" s="120"/>
      <c r="D43" s="121"/>
    </row>
    <row r="44" spans="1:11" ht="31.15" customHeight="1" x14ac:dyDescent="0.25">
      <c r="A44" s="122" t="s">
        <v>47</v>
      </c>
      <c r="B44" s="123"/>
      <c r="C44" s="123"/>
      <c r="D44" s="124"/>
    </row>
    <row r="45" spans="1:11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1" ht="24" customHeight="1" x14ac:dyDescent="0.2">
      <c r="A46" s="6" t="s">
        <v>51</v>
      </c>
      <c r="B46" s="6" t="s">
        <v>52</v>
      </c>
      <c r="C46" s="32">
        <f>(1/12)</f>
        <v>8.3333333333333329E-2</v>
      </c>
      <c r="D46" s="44">
        <f>(B40)*C46</f>
        <v>114.56</v>
      </c>
      <c r="E46" s="108"/>
      <c r="F46" s="108"/>
      <c r="G46" s="108"/>
      <c r="H46" s="108"/>
    </row>
    <row r="47" spans="1:11" ht="24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44">
        <f>(B40)*C47</f>
        <v>166.35778327272726</v>
      </c>
      <c r="E47" s="108"/>
      <c r="F47" s="108"/>
      <c r="G47" s="108"/>
      <c r="H47" s="108"/>
    </row>
    <row r="48" spans="1:11" ht="24" customHeight="1" x14ac:dyDescent="0.25">
      <c r="A48" s="129" t="s">
        <v>44</v>
      </c>
      <c r="B48" s="129"/>
      <c r="C48" s="19"/>
      <c r="D48" s="35">
        <f>SUM(D46:D47)</f>
        <v>280.91778327272726</v>
      </c>
    </row>
    <row r="50" spans="1:8" ht="58.15" customHeight="1" x14ac:dyDescent="0.25">
      <c r="A50" s="130" t="s">
        <v>55</v>
      </c>
      <c r="B50" s="131"/>
      <c r="C50" s="131"/>
      <c r="D50" s="132"/>
    </row>
    <row r="51" spans="1:8" ht="30" x14ac:dyDescent="0.25">
      <c r="A51" s="36" t="s">
        <v>56</v>
      </c>
      <c r="B51" s="36" t="s">
        <v>57</v>
      </c>
      <c r="C51" s="36" t="s">
        <v>58</v>
      </c>
      <c r="D51" s="36" t="s">
        <v>36</v>
      </c>
    </row>
    <row r="52" spans="1:8" ht="22.9" customHeight="1" x14ac:dyDescent="0.25">
      <c r="A52" s="37" t="s">
        <v>51</v>
      </c>
      <c r="B52" s="37" t="s">
        <v>59</v>
      </c>
      <c r="C52" s="32">
        <v>0.2</v>
      </c>
      <c r="D52" s="44">
        <f t="shared" ref="D52:D59" si="0">($B$40+$D$48)*C52</f>
        <v>331.12755665454551</v>
      </c>
      <c r="E52" s="15"/>
      <c r="F52" s="12"/>
      <c r="G52" s="12"/>
      <c r="H52" s="12"/>
    </row>
    <row r="53" spans="1:8" ht="22.9" customHeight="1" x14ac:dyDescent="0.25">
      <c r="A53" s="37" t="s">
        <v>53</v>
      </c>
      <c r="B53" s="37" t="s">
        <v>60</v>
      </c>
      <c r="C53" s="32">
        <v>2.5000000000000001E-2</v>
      </c>
      <c r="D53" s="44">
        <f t="shared" si="0"/>
        <v>41.390944581818189</v>
      </c>
      <c r="E53" s="15"/>
      <c r="F53" s="12"/>
      <c r="G53" s="12"/>
      <c r="H53" s="12"/>
    </row>
    <row r="54" spans="1:8" ht="24.6" customHeight="1" x14ac:dyDescent="0.25">
      <c r="A54" s="37" t="s">
        <v>61</v>
      </c>
      <c r="B54" s="37" t="s">
        <v>62</v>
      </c>
      <c r="C54" s="39">
        <v>0.03</v>
      </c>
      <c r="D54" s="44">
        <f t="shared" si="0"/>
        <v>49.669133498181822</v>
      </c>
      <c r="E54" s="15"/>
      <c r="F54" s="12"/>
      <c r="G54" s="12"/>
      <c r="H54" s="12"/>
    </row>
    <row r="55" spans="1:8" ht="24" customHeight="1" x14ac:dyDescent="0.25">
      <c r="A55" s="37" t="s">
        <v>63</v>
      </c>
      <c r="B55" s="37" t="s">
        <v>64</v>
      </c>
      <c r="C55" s="32">
        <v>1.4999999999999999E-2</v>
      </c>
      <c r="D55" s="44">
        <f t="shared" si="0"/>
        <v>24.834566749090911</v>
      </c>
      <c r="E55" s="15"/>
      <c r="F55" s="12"/>
      <c r="G55" s="12"/>
      <c r="H55" s="12"/>
    </row>
    <row r="56" spans="1:8" ht="21.6" customHeight="1" x14ac:dyDescent="0.25">
      <c r="A56" s="37" t="s">
        <v>65</v>
      </c>
      <c r="B56" s="37" t="s">
        <v>66</v>
      </c>
      <c r="C56" s="32">
        <v>0.01</v>
      </c>
      <c r="D56" s="44">
        <f t="shared" si="0"/>
        <v>16.556377832727275</v>
      </c>
      <c r="E56" s="15"/>
      <c r="F56" s="12"/>
      <c r="G56" s="12"/>
      <c r="H56" s="12"/>
    </row>
    <row r="57" spans="1:8" ht="22.9" customHeight="1" x14ac:dyDescent="0.25">
      <c r="A57" s="37" t="s">
        <v>67</v>
      </c>
      <c r="B57" s="37" t="s">
        <v>68</v>
      </c>
      <c r="C57" s="32">
        <v>6.0000000000000001E-3</v>
      </c>
      <c r="D57" s="44">
        <f t="shared" si="0"/>
        <v>9.9338266996363647</v>
      </c>
      <c r="E57" s="15"/>
      <c r="F57" s="12"/>
      <c r="G57" s="12"/>
      <c r="H57" s="12"/>
    </row>
    <row r="58" spans="1:8" ht="26.45" customHeight="1" x14ac:dyDescent="0.25">
      <c r="A58" s="37" t="s">
        <v>69</v>
      </c>
      <c r="B58" s="37" t="s">
        <v>70</v>
      </c>
      <c r="C58" s="32">
        <v>2E-3</v>
      </c>
      <c r="D58" s="44">
        <f t="shared" si="0"/>
        <v>3.3112755665454547</v>
      </c>
      <c r="E58" s="15"/>
      <c r="F58" s="12"/>
      <c r="G58" s="12"/>
      <c r="H58" s="12"/>
    </row>
    <row r="59" spans="1:8" ht="28.9" customHeight="1" x14ac:dyDescent="0.25">
      <c r="A59" s="37" t="s">
        <v>71</v>
      </c>
      <c r="B59" s="37" t="s">
        <v>72</v>
      </c>
      <c r="C59" s="32">
        <v>0.08</v>
      </c>
      <c r="D59" s="44">
        <f t="shared" si="0"/>
        <v>132.4510226618182</v>
      </c>
      <c r="E59" s="15"/>
      <c r="F59" s="12"/>
      <c r="G59" s="12"/>
      <c r="H59" s="12"/>
    </row>
    <row r="60" spans="1:8" ht="27.6" customHeight="1" x14ac:dyDescent="0.25">
      <c r="A60" s="133" t="s">
        <v>44</v>
      </c>
      <c r="B60" s="134"/>
      <c r="C60" s="69">
        <f>SUM(C52:C59)</f>
        <v>0.36800000000000005</v>
      </c>
      <c r="D60" s="70">
        <f>SUM(D52:D59)</f>
        <v>609.27470424436376</v>
      </c>
    </row>
    <row r="61" spans="1:8" ht="15" x14ac:dyDescent="0.2">
      <c r="A61" s="41" t="s">
        <v>73</v>
      </c>
      <c r="B61" s="42"/>
    </row>
    <row r="62" spans="1:8" ht="15" x14ac:dyDescent="0.25">
      <c r="A62" s="28" t="s">
        <v>74</v>
      </c>
      <c r="B62" s="43"/>
      <c r="C62" s="43"/>
      <c r="D62" s="43"/>
      <c r="E62" s="43"/>
    </row>
    <row r="63" spans="1:8" ht="15" x14ac:dyDescent="0.2">
      <c r="A63" s="28" t="s">
        <v>75</v>
      </c>
    </row>
    <row r="65" spans="1:8" ht="23.45" customHeight="1" x14ac:dyDescent="0.25">
      <c r="A65" s="135" t="s">
        <v>76</v>
      </c>
      <c r="B65" s="136"/>
      <c r="C65" s="136"/>
      <c r="D65" s="136"/>
      <c r="E65" s="136"/>
      <c r="F65" s="136"/>
      <c r="G65" s="137"/>
    </row>
    <row r="66" spans="1:8" ht="28.15" customHeight="1" x14ac:dyDescent="0.25">
      <c r="A66" s="36" t="s">
        <v>77</v>
      </c>
      <c r="B66" s="138" t="s">
        <v>78</v>
      </c>
      <c r="C66" s="139"/>
      <c r="D66" s="139"/>
      <c r="E66" s="139"/>
      <c r="F66" s="139"/>
      <c r="G66" s="140"/>
    </row>
    <row r="67" spans="1:8" ht="26.45" customHeight="1" x14ac:dyDescent="0.25">
      <c r="A67" s="141"/>
      <c r="B67" s="142"/>
      <c r="C67" s="36" t="s">
        <v>79</v>
      </c>
      <c r="D67" s="36" t="s">
        <v>80</v>
      </c>
      <c r="E67" s="36" t="s">
        <v>81</v>
      </c>
      <c r="F67" s="36" t="s">
        <v>82</v>
      </c>
      <c r="G67" s="36" t="s">
        <v>83</v>
      </c>
    </row>
    <row r="68" spans="1:8" ht="24" customHeight="1" x14ac:dyDescent="0.25">
      <c r="A68" s="37" t="s">
        <v>51</v>
      </c>
      <c r="B68" s="37" t="s">
        <v>84</v>
      </c>
      <c r="C68" s="44">
        <v>3</v>
      </c>
      <c r="D68" s="37">
        <v>2</v>
      </c>
      <c r="E68" s="37">
        <v>22</v>
      </c>
      <c r="F68" s="44">
        <f>(B40)*6%</f>
        <v>82.483199999999997</v>
      </c>
      <c r="G68" s="71">
        <f>((C68*D68*E68)-F68)</f>
        <v>49.516800000000003</v>
      </c>
      <c r="H68" s="15"/>
    </row>
    <row r="69" spans="1:8" ht="22.9" customHeight="1" x14ac:dyDescent="0.25">
      <c r="A69" s="143" t="s">
        <v>85</v>
      </c>
      <c r="B69" s="144"/>
      <c r="C69" s="141" t="s">
        <v>86</v>
      </c>
      <c r="D69" s="142"/>
      <c r="E69" s="36" t="s">
        <v>87</v>
      </c>
      <c r="F69" s="94" t="s">
        <v>82</v>
      </c>
      <c r="G69" s="73"/>
      <c r="H69" s="15"/>
    </row>
    <row r="70" spans="1:8" ht="30" customHeight="1" x14ac:dyDescent="0.25">
      <c r="A70" s="126" t="s">
        <v>88</v>
      </c>
      <c r="B70" s="128"/>
      <c r="C70" s="145">
        <v>18</v>
      </c>
      <c r="D70" s="146"/>
      <c r="E70" s="37">
        <v>22</v>
      </c>
      <c r="F70" s="44">
        <f>(C70* E70)*10%</f>
        <v>39.6</v>
      </c>
      <c r="G70" s="72">
        <f>((C70*E70)-F70)</f>
        <v>356.4</v>
      </c>
      <c r="H70" s="15"/>
    </row>
    <row r="71" spans="1:8" ht="28.15" customHeight="1" x14ac:dyDescent="0.25">
      <c r="A71" s="37" t="s">
        <v>61</v>
      </c>
      <c r="B71" s="126" t="s">
        <v>89</v>
      </c>
      <c r="C71" s="127"/>
      <c r="D71" s="127"/>
      <c r="E71" s="127"/>
      <c r="F71" s="128"/>
      <c r="G71" s="44">
        <v>6</v>
      </c>
      <c r="H71" s="15"/>
    </row>
    <row r="72" spans="1:8" ht="22.15" customHeight="1" x14ac:dyDescent="0.25">
      <c r="A72" s="37" t="s">
        <v>63</v>
      </c>
      <c r="B72" s="126" t="s">
        <v>222</v>
      </c>
      <c r="C72" s="127"/>
      <c r="D72" s="127"/>
      <c r="E72" s="127"/>
      <c r="F72" s="128"/>
      <c r="G72" s="44">
        <v>6</v>
      </c>
      <c r="H72" s="45"/>
    </row>
    <row r="73" spans="1:8" ht="34.15" customHeight="1" x14ac:dyDescent="0.25">
      <c r="A73" s="2" t="s">
        <v>65</v>
      </c>
      <c r="B73" s="157" t="s">
        <v>43</v>
      </c>
      <c r="C73" s="157"/>
      <c r="D73" s="157"/>
      <c r="E73" s="157"/>
      <c r="F73" s="157"/>
      <c r="G73" s="44">
        <v>0</v>
      </c>
      <c r="H73" s="15"/>
    </row>
    <row r="74" spans="1:8" ht="21.6" customHeight="1" x14ac:dyDescent="0.25">
      <c r="A74" s="141" t="s">
        <v>44</v>
      </c>
      <c r="B74" s="158"/>
      <c r="C74" s="158"/>
      <c r="D74" s="158"/>
      <c r="E74" s="158"/>
      <c r="F74" s="142"/>
      <c r="G74" s="70">
        <f>SUM(G68,G70,G71,G72,G73)</f>
        <v>417.91679999999997</v>
      </c>
    </row>
    <row r="75" spans="1:8" ht="25.15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25.15" customHeight="1" x14ac:dyDescent="0.25">
      <c r="A76" s="98"/>
      <c r="B76" s="98"/>
      <c r="C76" s="98"/>
      <c r="D76" s="98"/>
      <c r="E76" s="98"/>
      <c r="F76" s="98"/>
    </row>
    <row r="77" spans="1:8" ht="40.15" customHeight="1" x14ac:dyDescent="0.25">
      <c r="A77" s="147" t="s">
        <v>90</v>
      </c>
      <c r="B77" s="148"/>
      <c r="C77" s="149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1.45" customHeight="1" x14ac:dyDescent="0.25">
      <c r="A79" s="6" t="s">
        <v>48</v>
      </c>
      <c r="B79" s="6" t="s">
        <v>49</v>
      </c>
      <c r="C79" s="44">
        <f>$D$48</f>
        <v>280.91778327272726</v>
      </c>
    </row>
    <row r="80" spans="1:8" ht="33.6" customHeight="1" x14ac:dyDescent="0.25">
      <c r="A80" s="6" t="s">
        <v>56</v>
      </c>
      <c r="B80" s="6" t="s">
        <v>57</v>
      </c>
      <c r="C80" s="44">
        <f>$D$60</f>
        <v>609.27470424436376</v>
      </c>
    </row>
    <row r="81" spans="1:8" ht="28.9" customHeight="1" x14ac:dyDescent="0.25">
      <c r="A81" s="6" t="s">
        <v>77</v>
      </c>
      <c r="B81" s="6" t="s">
        <v>78</v>
      </c>
      <c r="C81" s="44">
        <f>$G$74</f>
        <v>417.91679999999997</v>
      </c>
    </row>
    <row r="82" spans="1:8" ht="36.6" customHeight="1" x14ac:dyDescent="0.25">
      <c r="A82" s="129" t="s">
        <v>44</v>
      </c>
      <c r="B82" s="129"/>
      <c r="C82" s="68">
        <f>SUM(C79:C81)</f>
        <v>1308.1092875170909</v>
      </c>
    </row>
    <row r="83" spans="1:8" ht="27" customHeight="1" x14ac:dyDescent="0.25">
      <c r="A83" s="42"/>
      <c r="B83" s="42"/>
    </row>
    <row r="84" spans="1:8" ht="30.6" customHeight="1" x14ac:dyDescent="0.25">
      <c r="A84" s="147" t="s">
        <v>92</v>
      </c>
      <c r="B84" s="148"/>
      <c r="C84" s="148"/>
      <c r="D84" s="149"/>
    </row>
    <row r="85" spans="1:8" ht="30" customHeight="1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8" ht="27.6" customHeight="1" x14ac:dyDescent="0.2">
      <c r="A86" s="6" t="s">
        <v>51</v>
      </c>
      <c r="B86" s="6" t="s">
        <v>94</v>
      </c>
      <c r="C86" s="47">
        <v>2.0199999999999999E-2</v>
      </c>
      <c r="D86" s="44">
        <f>$B$40*C86</f>
        <v>27.769344</v>
      </c>
      <c r="E86" s="15" t="s">
        <v>232</v>
      </c>
      <c r="F86" s="5"/>
      <c r="G86" s="5"/>
      <c r="H86" s="5"/>
    </row>
    <row r="87" spans="1:8" ht="34.9" customHeight="1" x14ac:dyDescent="0.2">
      <c r="A87" s="6" t="s">
        <v>53</v>
      </c>
      <c r="B87" s="6" t="s">
        <v>95</v>
      </c>
      <c r="C87" s="47">
        <f>((8%)*(C86))</f>
        <v>1.616E-3</v>
      </c>
      <c r="D87" s="44">
        <f>$B$40*C87</f>
        <v>2.2215475200000001</v>
      </c>
      <c r="E87" s="15"/>
      <c r="F87" s="5"/>
      <c r="G87" s="5"/>
      <c r="H87" s="5"/>
    </row>
    <row r="88" spans="1:8" ht="44.45" customHeight="1" x14ac:dyDescent="0.2">
      <c r="A88" s="6" t="s">
        <v>61</v>
      </c>
      <c r="B88" s="6" t="s">
        <v>96</v>
      </c>
      <c r="C88" s="47">
        <f>((40%+10%)*8%)*C86</f>
        <v>8.0800000000000002E-4</v>
      </c>
      <c r="D88" s="44">
        <f t="shared" ref="D88:D91" si="1">$B$40*C88</f>
        <v>1.1107737600000001</v>
      </c>
      <c r="E88" s="15"/>
      <c r="F88" s="5"/>
      <c r="G88" s="5"/>
      <c r="H88" s="5"/>
    </row>
    <row r="89" spans="1:8" ht="34.9" customHeight="1" x14ac:dyDescent="0.2">
      <c r="A89" s="6" t="s">
        <v>63</v>
      </c>
      <c r="B89" s="6" t="s">
        <v>97</v>
      </c>
      <c r="C89" s="47">
        <v>2.0199999999999999E-2</v>
      </c>
      <c r="D89" s="44">
        <f t="shared" si="1"/>
        <v>27.769344</v>
      </c>
      <c r="E89" s="15" t="s">
        <v>232</v>
      </c>
      <c r="F89" s="5"/>
      <c r="G89" s="5"/>
      <c r="H89" s="5"/>
    </row>
    <row r="90" spans="1:8" ht="53.45" customHeight="1" x14ac:dyDescent="0.2">
      <c r="A90" s="6" t="s">
        <v>65</v>
      </c>
      <c r="B90" s="6" t="s">
        <v>98</v>
      </c>
      <c r="C90" s="47">
        <f>((C60*C89))</f>
        <v>7.4336000000000003E-3</v>
      </c>
      <c r="D90" s="44">
        <f t="shared" si="1"/>
        <v>10.219118592000001</v>
      </c>
      <c r="E90" s="15"/>
      <c r="F90" s="5"/>
      <c r="G90" s="5"/>
      <c r="H90" s="5"/>
    </row>
    <row r="91" spans="1:8" ht="51" customHeight="1" x14ac:dyDescent="0.2">
      <c r="A91" s="6" t="s">
        <v>67</v>
      </c>
      <c r="B91" s="6" t="s">
        <v>99</v>
      </c>
      <c r="C91" s="47">
        <f>(((40%+10%)*8%)*C89)</f>
        <v>8.0800000000000002E-4</v>
      </c>
      <c r="D91" s="44">
        <f t="shared" si="1"/>
        <v>1.1107737600000001</v>
      </c>
      <c r="E91" s="15"/>
      <c r="F91" s="5"/>
      <c r="G91" s="5"/>
      <c r="H91" s="5"/>
    </row>
    <row r="92" spans="1:8" ht="32.450000000000003" customHeight="1" x14ac:dyDescent="0.25">
      <c r="A92" s="150" t="s">
        <v>44</v>
      </c>
      <c r="B92" s="151"/>
      <c r="C92" s="152"/>
      <c r="D92" s="74">
        <f>SUM(D86:D91)</f>
        <v>70.200901632000011</v>
      </c>
    </row>
    <row r="93" spans="1:8" ht="27.6" customHeight="1" x14ac:dyDescent="0.25">
      <c r="A93" s="42"/>
      <c r="B93" s="42"/>
      <c r="C93" s="42"/>
      <c r="D93" s="49"/>
    </row>
    <row r="94" spans="1:8" ht="39.6" customHeight="1" x14ac:dyDescent="0.25">
      <c r="A94" s="147" t="s">
        <v>100</v>
      </c>
      <c r="B94" s="148"/>
      <c r="C94" s="148"/>
      <c r="D94" s="149"/>
    </row>
    <row r="95" spans="1:8" ht="30" customHeight="1" x14ac:dyDescent="0.25">
      <c r="A95" s="153" t="s">
        <v>101</v>
      </c>
      <c r="B95" s="123"/>
      <c r="C95" s="123"/>
      <c r="D95" s="124"/>
    </row>
    <row r="96" spans="1:8" ht="31.15" customHeight="1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0"/>
    </row>
    <row r="97" spans="1:6" ht="33" customHeight="1" x14ac:dyDescent="0.25">
      <c r="A97" s="6" t="s">
        <v>51</v>
      </c>
      <c r="B97" s="6" t="s">
        <v>104</v>
      </c>
      <c r="C97" s="67">
        <f>(1/11)-0.00016</f>
        <v>9.0749090909090918E-2</v>
      </c>
      <c r="D97" s="44">
        <f>$B$40*C97</f>
        <v>124.75459025454546</v>
      </c>
      <c r="E97" s="50"/>
    </row>
    <row r="98" spans="1:6" ht="40.9" customHeight="1" x14ac:dyDescent="0.25">
      <c r="A98" s="6" t="s">
        <v>53</v>
      </c>
      <c r="B98" s="6" t="s">
        <v>105</v>
      </c>
      <c r="C98" s="47">
        <v>5.5999999999999999E-3</v>
      </c>
      <c r="D98" s="44">
        <f>$B$40*C98</f>
        <v>7.6984320000000004</v>
      </c>
      <c r="E98" s="50"/>
    </row>
    <row r="99" spans="1:6" ht="36" customHeight="1" x14ac:dyDescent="0.25">
      <c r="A99" s="6" t="s">
        <v>61</v>
      </c>
      <c r="B99" s="6" t="s">
        <v>106</v>
      </c>
      <c r="C99" s="47">
        <v>5.9999999999999995E-4</v>
      </c>
      <c r="D99" s="44">
        <f t="shared" ref="D99:D102" si="2">$B$40*C99</f>
        <v>0.8248319999999999</v>
      </c>
      <c r="E99" s="50"/>
    </row>
    <row r="100" spans="1:6" ht="46.15" customHeight="1" x14ac:dyDescent="0.25">
      <c r="A100" s="6" t="s">
        <v>63</v>
      </c>
      <c r="B100" s="6" t="s">
        <v>107</v>
      </c>
      <c r="C100" s="47">
        <v>8.9999999999999998E-4</v>
      </c>
      <c r="D100" s="44">
        <f t="shared" si="2"/>
        <v>1.2372479999999999</v>
      </c>
      <c r="E100" s="50"/>
    </row>
    <row r="101" spans="1:6" ht="38.450000000000003" customHeight="1" x14ac:dyDescent="0.25">
      <c r="A101" s="6" t="s">
        <v>65</v>
      </c>
      <c r="B101" s="6" t="s">
        <v>108</v>
      </c>
      <c r="C101" s="47">
        <v>6.8999999999999999E-3</v>
      </c>
      <c r="D101" s="44">
        <f t="shared" si="2"/>
        <v>9.4855680000000007</v>
      </c>
      <c r="E101" s="50"/>
    </row>
    <row r="102" spans="1:6" ht="38.450000000000003" customHeight="1" x14ac:dyDescent="0.25">
      <c r="A102" s="6" t="s">
        <v>67</v>
      </c>
      <c r="B102" s="6" t="s">
        <v>109</v>
      </c>
      <c r="C102" s="47">
        <v>0</v>
      </c>
      <c r="D102" s="44">
        <f t="shared" si="2"/>
        <v>0</v>
      </c>
      <c r="E102" s="50"/>
    </row>
    <row r="103" spans="1:6" ht="40.9" customHeight="1" x14ac:dyDescent="0.25">
      <c r="A103" s="129" t="s">
        <v>44</v>
      </c>
      <c r="B103" s="129"/>
      <c r="C103" s="31"/>
      <c r="D103" s="48">
        <f>SUM(D97:D102)</f>
        <v>144.00067025454544</v>
      </c>
      <c r="E103" s="50"/>
    </row>
    <row r="104" spans="1:6" ht="24.6" customHeight="1" x14ac:dyDescent="0.25">
      <c r="A104" s="42"/>
      <c r="B104" s="42"/>
      <c r="C104" s="42"/>
      <c r="D104" s="49"/>
      <c r="E104" s="50"/>
    </row>
    <row r="105" spans="1:6" ht="26.45" customHeight="1" x14ac:dyDescent="0.25">
      <c r="A105" s="154" t="s">
        <v>110</v>
      </c>
      <c r="B105" s="155"/>
      <c r="C105" s="155"/>
      <c r="D105" s="156"/>
      <c r="E105" s="50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49"/>
      <c r="F106" s="50"/>
    </row>
    <row r="107" spans="1:6" ht="45" x14ac:dyDescent="0.25">
      <c r="A107" s="6" t="s">
        <v>51</v>
      </c>
      <c r="B107" s="6" t="s">
        <v>113</v>
      </c>
      <c r="C107" s="51"/>
      <c r="D107" s="44">
        <f>(B34+B35+B36)*C107</f>
        <v>0</v>
      </c>
      <c r="E107" s="49"/>
      <c r="F107" s="50"/>
    </row>
    <row r="108" spans="1:6" ht="31.15" customHeight="1" x14ac:dyDescent="0.25">
      <c r="A108" s="129" t="s">
        <v>44</v>
      </c>
      <c r="B108" s="129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40.15" customHeight="1" x14ac:dyDescent="0.25">
      <c r="A110" s="147" t="s">
        <v>114</v>
      </c>
      <c r="B110" s="148"/>
      <c r="C110" s="149"/>
      <c r="D110" s="52"/>
    </row>
    <row r="111" spans="1:6" ht="30" x14ac:dyDescent="0.25">
      <c r="A111" s="31">
        <v>4</v>
      </c>
      <c r="B111" s="31" t="s">
        <v>115</v>
      </c>
      <c r="C111" s="31" t="s">
        <v>36</v>
      </c>
      <c r="D111" s="52"/>
    </row>
    <row r="112" spans="1:6" ht="30" x14ac:dyDescent="0.25">
      <c r="A112" s="6" t="s">
        <v>102</v>
      </c>
      <c r="B112" s="6" t="s">
        <v>103</v>
      </c>
      <c r="C112" s="53">
        <f>$D$103</f>
        <v>144.00067025454544</v>
      </c>
      <c r="D112" s="52"/>
    </row>
    <row r="113" spans="1:5" ht="30.6" customHeight="1" x14ac:dyDescent="0.25">
      <c r="A113" s="6" t="s">
        <v>111</v>
      </c>
      <c r="B113" s="6" t="s">
        <v>116</v>
      </c>
      <c r="C113" s="53">
        <f>$D$107</f>
        <v>0</v>
      </c>
      <c r="D113" s="52"/>
    </row>
    <row r="114" spans="1:5" ht="35.450000000000003" customHeight="1" x14ac:dyDescent="0.25">
      <c r="A114" s="129" t="s">
        <v>44</v>
      </c>
      <c r="B114" s="129"/>
      <c r="C114" s="74">
        <f>SUM(C112:C113)</f>
        <v>144.00067025454544</v>
      </c>
      <c r="D114" s="52"/>
    </row>
    <row r="115" spans="1:5" ht="15" x14ac:dyDescent="0.25">
      <c r="A115" s="42"/>
      <c r="B115" s="42"/>
      <c r="C115" s="49"/>
      <c r="D115" s="52"/>
    </row>
    <row r="116" spans="1:5" ht="30.6" customHeight="1" x14ac:dyDescent="0.25">
      <c r="A116" s="147" t="s">
        <v>117</v>
      </c>
      <c r="B116" s="148"/>
      <c r="C116" s="149"/>
      <c r="D116" s="52"/>
    </row>
    <row r="117" spans="1:5" ht="25.15" customHeight="1" x14ac:dyDescent="0.25">
      <c r="A117" s="31">
        <v>5</v>
      </c>
      <c r="B117" s="31" t="s">
        <v>118</v>
      </c>
      <c r="C117" s="31" t="s">
        <v>36</v>
      </c>
      <c r="D117" s="52"/>
    </row>
    <row r="118" spans="1:5" ht="24" customHeight="1" x14ac:dyDescent="0.25">
      <c r="A118" s="6" t="s">
        <v>51</v>
      </c>
      <c r="B118" s="6" t="s">
        <v>119</v>
      </c>
      <c r="C118" s="6">
        <v>149.47999999999999</v>
      </c>
      <c r="D118" s="52"/>
    </row>
    <row r="119" spans="1:5" ht="23.45" customHeight="1" x14ac:dyDescent="0.25">
      <c r="A119" s="6" t="s">
        <v>53</v>
      </c>
      <c r="B119" s="6" t="s">
        <v>120</v>
      </c>
      <c r="C119" s="54">
        <v>0</v>
      </c>
      <c r="D119" s="55"/>
    </row>
    <row r="120" spans="1:5" ht="23.45" customHeight="1" x14ac:dyDescent="0.25">
      <c r="A120" s="6" t="s">
        <v>61</v>
      </c>
      <c r="B120" s="6" t="s">
        <v>121</v>
      </c>
      <c r="C120" s="54">
        <v>0</v>
      </c>
      <c r="D120" s="52"/>
    </row>
    <row r="121" spans="1:5" ht="21" customHeight="1" x14ac:dyDescent="0.25">
      <c r="A121" s="6" t="s">
        <v>63</v>
      </c>
      <c r="B121" s="6" t="s">
        <v>43</v>
      </c>
      <c r="C121" s="54">
        <v>0</v>
      </c>
      <c r="D121" s="52"/>
    </row>
    <row r="122" spans="1:5" ht="36" customHeight="1" x14ac:dyDescent="0.25">
      <c r="A122" s="129" t="s">
        <v>44</v>
      </c>
      <c r="B122" s="129"/>
      <c r="C122" s="75">
        <f>SUM(C118:C121)</f>
        <v>149.47999999999999</v>
      </c>
      <c r="D122" s="52"/>
    </row>
    <row r="123" spans="1:5" ht="15" x14ac:dyDescent="0.25">
      <c r="A123" s="56" t="s">
        <v>122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25.15" customHeight="1" x14ac:dyDescent="0.25">
      <c r="A125" s="147" t="s">
        <v>123</v>
      </c>
      <c r="B125" s="148"/>
      <c r="C125" s="148"/>
      <c r="D125" s="149"/>
    </row>
    <row r="126" spans="1:5" ht="34.9" customHeight="1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7" customHeight="1" x14ac:dyDescent="0.25">
      <c r="A127" s="6" t="s">
        <v>51</v>
      </c>
      <c r="B127" s="6" t="s">
        <v>125</v>
      </c>
      <c r="C127" s="47">
        <v>5.8099999999999999E-2</v>
      </c>
      <c r="D127" s="44">
        <f>($B$40+$C$82+$D$92+$C$114+$C$122)*C127</f>
        <v>177.00228093135127</v>
      </c>
      <c r="E127" s="101" t="s">
        <v>233</v>
      </c>
    </row>
    <row r="128" spans="1:5" ht="27" customHeight="1" x14ac:dyDescent="0.25">
      <c r="A128" s="6" t="s">
        <v>53</v>
      </c>
      <c r="B128" s="6" t="s">
        <v>126</v>
      </c>
      <c r="C128" s="47">
        <v>7.1999999999999995E-2</v>
      </c>
      <c r="D128" s="44">
        <f>($B$40+$C$82+$D$92+$C$114+$C$122+$D$127)*C128</f>
        <v>232.09294610411911</v>
      </c>
      <c r="E128" s="101" t="s">
        <v>233</v>
      </c>
    </row>
    <row r="129" spans="1:7" ht="30.6" customHeight="1" x14ac:dyDescent="0.25">
      <c r="A129" s="6" t="s">
        <v>61</v>
      </c>
      <c r="B129" s="161" t="s">
        <v>127</v>
      </c>
      <c r="C129" s="162"/>
      <c r="D129" s="163"/>
      <c r="E129" s="102" t="s">
        <v>234</v>
      </c>
      <c r="G129" s="104">
        <f>((C147+D127+D128)/0.9135)</f>
        <v>3782.8200179957385</v>
      </c>
    </row>
    <row r="130" spans="1:7" ht="31.15" customHeight="1" x14ac:dyDescent="0.25">
      <c r="A130" s="164" t="s">
        <v>128</v>
      </c>
      <c r="B130" s="2" t="s">
        <v>129</v>
      </c>
      <c r="C130" s="47">
        <v>6.4999999999999997E-3</v>
      </c>
      <c r="D130" s="44">
        <f>($G$129)*C130</f>
        <v>24.588330116972298</v>
      </c>
    </row>
    <row r="131" spans="1:7" ht="31.15" customHeight="1" x14ac:dyDescent="0.25">
      <c r="A131" s="165"/>
      <c r="B131" s="6" t="s">
        <v>130</v>
      </c>
      <c r="C131" s="47">
        <v>0.03</v>
      </c>
      <c r="D131" s="44">
        <f>($G$129)*C131</f>
        <v>113.48460053987215</v>
      </c>
    </row>
    <row r="132" spans="1:7" ht="39.6" customHeight="1" x14ac:dyDescent="0.25">
      <c r="A132" s="6" t="s">
        <v>131</v>
      </c>
      <c r="B132" s="2" t="s">
        <v>132</v>
      </c>
      <c r="C132" s="47">
        <v>0.05</v>
      </c>
      <c r="D132" s="44">
        <f>($G$129)*C132</f>
        <v>189.14100089978695</v>
      </c>
    </row>
    <row r="133" spans="1:7" ht="29.45" customHeight="1" x14ac:dyDescent="0.25">
      <c r="A133" s="150" t="s">
        <v>44</v>
      </c>
      <c r="B133" s="151"/>
      <c r="C133" s="166"/>
      <c r="D133" s="75">
        <f>SUM(D127:D128,D130:D132)</f>
        <v>736.30915859210177</v>
      </c>
    </row>
    <row r="134" spans="1:7" ht="15" x14ac:dyDescent="0.25">
      <c r="A134" s="56" t="s">
        <v>133</v>
      </c>
      <c r="B134" s="46"/>
      <c r="C134" s="46"/>
      <c r="D134" s="46"/>
    </row>
    <row r="135" spans="1:7" ht="15" x14ac:dyDescent="0.25">
      <c r="A135" s="56" t="s">
        <v>134</v>
      </c>
      <c r="B135" s="46"/>
      <c r="C135" s="46"/>
      <c r="D135" s="46"/>
    </row>
    <row r="136" spans="1:7" ht="15" x14ac:dyDescent="0.25">
      <c r="A136" s="105" t="s">
        <v>191</v>
      </c>
      <c r="B136" s="46"/>
      <c r="C136" s="46"/>
      <c r="D136" s="46"/>
    </row>
    <row r="137" spans="1:7" ht="15" x14ac:dyDescent="0.25">
      <c r="A137" s="56" t="s">
        <v>235</v>
      </c>
      <c r="B137" s="100"/>
      <c r="C137" s="100"/>
      <c r="D137" s="100"/>
    </row>
    <row r="138" spans="1:7" ht="19.149999999999999" customHeight="1" x14ac:dyDescent="0.25">
      <c r="B138" s="46"/>
      <c r="C138" s="46"/>
      <c r="D138" s="46"/>
    </row>
    <row r="139" spans="1:7" ht="31.9" customHeight="1" x14ac:dyDescent="0.25">
      <c r="A139" s="147" t="s">
        <v>135</v>
      </c>
      <c r="B139" s="148"/>
      <c r="C139" s="149"/>
      <c r="D139" s="46"/>
    </row>
    <row r="140" spans="1:7" ht="15" x14ac:dyDescent="0.25">
      <c r="A140" s="167"/>
      <c r="B140" s="168" t="s">
        <v>136</v>
      </c>
      <c r="C140" s="129" t="s">
        <v>137</v>
      </c>
      <c r="D140" s="46"/>
    </row>
    <row r="141" spans="1:7" ht="24.6" customHeight="1" x14ac:dyDescent="0.25">
      <c r="A141" s="167"/>
      <c r="B141" s="169"/>
      <c r="C141" s="129"/>
      <c r="D141" s="46"/>
    </row>
    <row r="142" spans="1:7" ht="38.450000000000003" customHeight="1" x14ac:dyDescent="0.25">
      <c r="A142" s="6" t="s">
        <v>51</v>
      </c>
      <c r="B142" s="6" t="s">
        <v>34</v>
      </c>
      <c r="C142" s="53">
        <f>$B$40</f>
        <v>1374.72</v>
      </c>
      <c r="D142" s="46"/>
    </row>
    <row r="143" spans="1:7" ht="50.45" customHeight="1" x14ac:dyDescent="0.25">
      <c r="A143" s="6" t="s">
        <v>53</v>
      </c>
      <c r="B143" s="6" t="s">
        <v>46</v>
      </c>
      <c r="C143" s="53">
        <f>$C$82</f>
        <v>1308.1092875170909</v>
      </c>
      <c r="D143" s="46"/>
    </row>
    <row r="144" spans="1:7" ht="37.15" customHeight="1" x14ac:dyDescent="0.25">
      <c r="A144" s="6" t="s">
        <v>61</v>
      </c>
      <c r="B144" s="6" t="s">
        <v>92</v>
      </c>
      <c r="C144" s="53">
        <f>$D$92</f>
        <v>70.200901632000011</v>
      </c>
      <c r="D144" s="46"/>
    </row>
    <row r="145" spans="1:5" ht="56.45" customHeight="1" x14ac:dyDescent="0.25">
      <c r="A145" s="6" t="s">
        <v>63</v>
      </c>
      <c r="B145" s="6" t="s">
        <v>100</v>
      </c>
      <c r="C145" s="53">
        <f>$C$114</f>
        <v>144.00067025454544</v>
      </c>
      <c r="D145" s="46"/>
    </row>
    <row r="146" spans="1:5" ht="34.9" customHeight="1" x14ac:dyDescent="0.25">
      <c r="A146" s="6" t="s">
        <v>65</v>
      </c>
      <c r="B146" s="6" t="s">
        <v>117</v>
      </c>
      <c r="C146" s="53">
        <f>$C$122</f>
        <v>149.47999999999999</v>
      </c>
      <c r="D146" s="46"/>
    </row>
    <row r="147" spans="1:5" ht="33" customHeight="1" x14ac:dyDescent="0.25">
      <c r="A147" s="160" t="s">
        <v>138</v>
      </c>
      <c r="B147" s="160"/>
      <c r="C147" s="53">
        <f>SUM(C142:C146)</f>
        <v>3046.5108594036365</v>
      </c>
      <c r="D147" s="46"/>
    </row>
    <row r="148" spans="1:5" ht="43.9" customHeight="1" x14ac:dyDescent="0.25">
      <c r="A148" s="6" t="s">
        <v>67</v>
      </c>
      <c r="B148" s="6" t="s">
        <v>123</v>
      </c>
      <c r="C148" s="53">
        <f>$D$133</f>
        <v>736.30915859210177</v>
      </c>
      <c r="D148" s="46"/>
    </row>
    <row r="149" spans="1:5" ht="37.15" customHeight="1" x14ac:dyDescent="0.25">
      <c r="A149" s="170" t="s">
        <v>139</v>
      </c>
      <c r="B149" s="170"/>
      <c r="C149" s="60">
        <f>SUM(C147:C148)</f>
        <v>3782.8200179957385</v>
      </c>
      <c r="D149" s="46"/>
    </row>
    <row r="150" spans="1:5" ht="28.15" customHeight="1" x14ac:dyDescent="0.25">
      <c r="A150" s="61"/>
    </row>
    <row r="151" spans="1:5" ht="28.9" customHeight="1" x14ac:dyDescent="0.25">
      <c r="A151" s="147" t="s">
        <v>140</v>
      </c>
      <c r="B151" s="148"/>
      <c r="C151" s="148"/>
      <c r="D151" s="148"/>
      <c r="E151" s="148"/>
    </row>
    <row r="152" spans="1:5" ht="45" x14ac:dyDescent="0.25">
      <c r="A152" s="129" t="s">
        <v>141</v>
      </c>
      <c r="B152" s="129"/>
      <c r="C152" s="31" t="s">
        <v>192</v>
      </c>
      <c r="D152" s="31" t="s">
        <v>193</v>
      </c>
      <c r="E152" s="31" t="s">
        <v>194</v>
      </c>
    </row>
    <row r="153" spans="1:5" ht="28.9" customHeight="1" x14ac:dyDescent="0.25">
      <c r="A153" s="129" t="s">
        <v>143</v>
      </c>
      <c r="B153" s="129"/>
      <c r="C153" s="31" t="s">
        <v>144</v>
      </c>
      <c r="D153" s="31" t="s">
        <v>145</v>
      </c>
      <c r="E153" s="31" t="s">
        <v>146</v>
      </c>
    </row>
    <row r="154" spans="1:5" ht="34.9" customHeight="1" x14ac:dyDescent="0.25">
      <c r="A154" s="171" t="str">
        <f t="shared" ref="A154" si="3">$B$18</f>
        <v>Auxiliar administrativo I</v>
      </c>
      <c r="B154" s="172"/>
      <c r="C154" s="33">
        <v>3782.8200179957385</v>
      </c>
      <c r="D154" s="19">
        <v>1</v>
      </c>
      <c r="E154" s="33">
        <f>C154*D154</f>
        <v>3782.8200179957385</v>
      </c>
    </row>
    <row r="155" spans="1:5" ht="20.45" customHeight="1" x14ac:dyDescent="0.25">
      <c r="A155" s="46"/>
      <c r="B155" s="173"/>
      <c r="C155" s="173"/>
      <c r="D155" s="173"/>
      <c r="E155" s="173"/>
    </row>
    <row r="156" spans="1:5" ht="34.15" customHeight="1" x14ac:dyDescent="0.25">
      <c r="A156" s="147" t="s">
        <v>147</v>
      </c>
      <c r="B156" s="149"/>
    </row>
    <row r="157" spans="1:5" ht="23.45" customHeight="1" x14ac:dyDescent="0.25">
      <c r="A157" s="31" t="s">
        <v>148</v>
      </c>
      <c r="B157" s="31" t="s">
        <v>149</v>
      </c>
    </row>
    <row r="158" spans="1:5" ht="55.15" customHeight="1" x14ac:dyDescent="0.25">
      <c r="A158" s="31" t="s">
        <v>150</v>
      </c>
      <c r="B158" s="35">
        <f>$E$154</f>
        <v>3782.8200179957385</v>
      </c>
    </row>
    <row r="159" spans="1:5" ht="60" x14ac:dyDescent="0.25">
      <c r="A159" s="31" t="s">
        <v>151</v>
      </c>
      <c r="B159" s="19">
        <v>12</v>
      </c>
    </row>
    <row r="160" spans="1:5" ht="47.45" customHeight="1" x14ac:dyDescent="0.25">
      <c r="A160" s="31" t="s">
        <v>152</v>
      </c>
      <c r="B160" s="35">
        <f>B158*B159</f>
        <v>45393.840215948861</v>
      </c>
    </row>
    <row r="161" spans="1:3" ht="15" x14ac:dyDescent="0.25">
      <c r="A161" s="62"/>
      <c r="B161"/>
      <c r="C161"/>
    </row>
  </sheetData>
  <mergeCells count="57">
    <mergeCell ref="A156:B156"/>
    <mergeCell ref="A149:B149"/>
    <mergeCell ref="A151:E151"/>
    <mergeCell ref="A152:B152"/>
    <mergeCell ref="A153:B153"/>
    <mergeCell ref="A154:B154"/>
    <mergeCell ref="B155:E155"/>
    <mergeCell ref="A147:B147"/>
    <mergeCell ref="A114:B114"/>
    <mergeCell ref="A116:C116"/>
    <mergeCell ref="A122:B122"/>
    <mergeCell ref="A125:D125"/>
    <mergeCell ref="B129:D129"/>
    <mergeCell ref="A130:A131"/>
    <mergeCell ref="A133:C133"/>
    <mergeCell ref="A139:C139"/>
    <mergeCell ref="A140:A141"/>
    <mergeCell ref="B140:B141"/>
    <mergeCell ref="C140:C141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showGridLines="0" topLeftCell="A148" workbookViewId="0">
      <selection activeCell="D159" sqref="D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31.9" customHeight="1" x14ac:dyDescent="0.25">
      <c r="A6" s="3" t="s">
        <v>1</v>
      </c>
    </row>
    <row r="7" spans="1:8" s="4" customFormat="1" ht="28.9" customHeight="1" x14ac:dyDescent="0.25">
      <c r="A7" s="3" t="s">
        <v>2</v>
      </c>
    </row>
    <row r="8" spans="1:8" s="4" customFormat="1" ht="15" x14ac:dyDescent="0.25"/>
    <row r="9" spans="1:8" s="4" customFormat="1" ht="39.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6" customHeight="1" x14ac:dyDescent="0.2">
      <c r="A11" s="6" t="s">
        <v>6</v>
      </c>
      <c r="B11" s="6" t="s">
        <v>218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9" customHeight="1" x14ac:dyDescent="0.25">
      <c r="A15" s="112" t="s">
        <v>12</v>
      </c>
      <c r="B15" s="113"/>
      <c r="C15" s="12"/>
    </row>
    <row r="16" spans="1:8" s="4" customFormat="1" ht="30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>
        <v>2</v>
      </c>
      <c r="C17" s="15" t="s">
        <v>16</v>
      </c>
      <c r="D17" s="12"/>
      <c r="E17" s="12"/>
      <c r="F17" s="12"/>
      <c r="G17" s="12"/>
      <c r="H17" s="12"/>
    </row>
    <row r="18" spans="1:8" s="4" customFormat="1" ht="24" customHeight="1" x14ac:dyDescent="0.25">
      <c r="A18" s="6" t="s">
        <v>17</v>
      </c>
      <c r="B18" s="16" t="s">
        <v>198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5.450000000000003" customHeight="1" x14ac:dyDescent="0.2">
      <c r="A20" s="114" t="s">
        <v>19</v>
      </c>
      <c r="B20" s="115"/>
      <c r="C20" s="18"/>
    </row>
    <row r="21" spans="1:8" s="4" customFormat="1" ht="32.450000000000003" customHeight="1" x14ac:dyDescent="0.2">
      <c r="A21" s="109" t="s">
        <v>20</v>
      </c>
      <c r="B21" s="110"/>
      <c r="C21" s="18"/>
    </row>
    <row r="22" spans="1:8" s="4" customFormat="1" ht="75" x14ac:dyDescent="0.2">
      <c r="A22" s="6" t="s">
        <v>21</v>
      </c>
      <c r="B22" s="95" t="s">
        <v>219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5" t="s">
        <v>224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6">
        <v>1374.72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5" t="s">
        <v>221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5" t="s">
        <v>33</v>
      </c>
      <c r="B30" s="125"/>
      <c r="C30" s="125"/>
      <c r="D30" s="125"/>
      <c r="E30" s="125"/>
      <c r="F30" s="125"/>
      <c r="G30" s="125"/>
      <c r="H30" s="125"/>
    </row>
    <row r="31" spans="1:8" ht="15" x14ac:dyDescent="0.25"/>
    <row r="32" spans="1:8" ht="35.450000000000003" customHeight="1" x14ac:dyDescent="0.25">
      <c r="A32" s="116" t="s">
        <v>34</v>
      </c>
      <c r="B32" s="117"/>
    </row>
    <row r="33" spans="1:11" ht="44.25" customHeight="1" x14ac:dyDescent="0.25">
      <c r="A33" s="22" t="s">
        <v>35</v>
      </c>
      <c r="B33" s="22" t="s">
        <v>36</v>
      </c>
    </row>
    <row r="34" spans="1:11" ht="24" customHeight="1" x14ac:dyDescent="0.2">
      <c r="A34" s="6" t="s">
        <v>37</v>
      </c>
      <c r="B34" s="23">
        <v>1374.72</v>
      </c>
      <c r="C34" s="108" t="s">
        <v>38</v>
      </c>
      <c r="D34" s="108"/>
      <c r="E34" s="108"/>
      <c r="F34" s="108"/>
      <c r="G34" s="108"/>
      <c r="H34" s="108"/>
      <c r="I34" s="5"/>
      <c r="J34" s="5"/>
      <c r="K34" s="5"/>
    </row>
    <row r="35" spans="1:11" ht="30" x14ac:dyDescent="0.2">
      <c r="A35" s="6" t="s">
        <v>39</v>
      </c>
      <c r="B35" s="23"/>
      <c r="C35" s="118"/>
      <c r="D35" s="118"/>
      <c r="E35" s="118"/>
      <c r="F35" s="118"/>
      <c r="G35" s="118"/>
      <c r="H35" s="118"/>
      <c r="I35" s="5"/>
      <c r="J35" s="5"/>
      <c r="K35" s="5"/>
    </row>
    <row r="36" spans="1:11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30" x14ac:dyDescent="0.25">
      <c r="A37" s="6" t="s">
        <v>41</v>
      </c>
      <c r="B37" s="23"/>
    </row>
    <row r="38" spans="1:11" ht="45" x14ac:dyDescent="0.25">
      <c r="A38" s="6" t="s">
        <v>42</v>
      </c>
      <c r="B38" s="23"/>
    </row>
    <row r="39" spans="1:11" ht="30" x14ac:dyDescent="0.25">
      <c r="A39" s="6" t="s">
        <v>43</v>
      </c>
      <c r="B39" s="23"/>
      <c r="C39" s="25"/>
    </row>
    <row r="40" spans="1:11" ht="31.15" customHeight="1" x14ac:dyDescent="0.25">
      <c r="A40" s="26" t="s">
        <v>44</v>
      </c>
      <c r="B40" s="27">
        <f>SUM(B34:B39)</f>
        <v>1374.72</v>
      </c>
    </row>
    <row r="41" spans="1:11" ht="24" customHeight="1" x14ac:dyDescent="0.2">
      <c r="A41" s="28" t="s">
        <v>45</v>
      </c>
      <c r="B41" s="29"/>
    </row>
    <row r="42" spans="1:11" ht="24" customHeight="1" x14ac:dyDescent="0.2">
      <c r="A42" s="30"/>
      <c r="B42" s="29"/>
    </row>
    <row r="43" spans="1:11" ht="46.9" customHeight="1" x14ac:dyDescent="0.25">
      <c r="A43" s="119" t="s">
        <v>46</v>
      </c>
      <c r="B43" s="120"/>
      <c r="C43" s="120"/>
      <c r="D43" s="121"/>
    </row>
    <row r="44" spans="1:11" ht="34.9" customHeight="1" x14ac:dyDescent="0.25">
      <c r="A44" s="122" t="s">
        <v>47</v>
      </c>
      <c r="B44" s="123"/>
      <c r="C44" s="123"/>
      <c r="D44" s="124"/>
    </row>
    <row r="45" spans="1:11" ht="48" customHeight="1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1" ht="35.450000000000003" customHeight="1" x14ac:dyDescent="0.2">
      <c r="A46" s="6" t="s">
        <v>51</v>
      </c>
      <c r="B46" s="6" t="s">
        <v>52</v>
      </c>
      <c r="C46" s="32">
        <f>(1/12)</f>
        <v>8.3333333333333329E-2</v>
      </c>
      <c r="D46" s="23">
        <f>(B40)*C46</f>
        <v>114.56</v>
      </c>
      <c r="E46" s="108"/>
      <c r="F46" s="108"/>
      <c r="G46" s="108"/>
      <c r="H46" s="108"/>
    </row>
    <row r="47" spans="1:11" ht="30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23">
        <f>(B40)*C47</f>
        <v>166.35778327272726</v>
      </c>
      <c r="E47" s="108"/>
      <c r="F47" s="108"/>
      <c r="G47" s="108"/>
      <c r="H47" s="108"/>
    </row>
    <row r="48" spans="1:11" ht="31.15" customHeight="1" x14ac:dyDescent="0.25">
      <c r="A48" s="129" t="s">
        <v>44</v>
      </c>
      <c r="B48" s="129"/>
      <c r="C48" s="19"/>
      <c r="D48" s="35">
        <f>SUM(D46:D47)</f>
        <v>280.91778327272726</v>
      </c>
    </row>
    <row r="50" spans="1:8" ht="48.6" customHeight="1" x14ac:dyDescent="0.25">
      <c r="A50" s="130" t="s">
        <v>55</v>
      </c>
      <c r="B50" s="131"/>
      <c r="C50" s="131"/>
      <c r="D50" s="132"/>
    </row>
    <row r="51" spans="1:8" ht="30" x14ac:dyDescent="0.25">
      <c r="A51" s="36" t="s">
        <v>56</v>
      </c>
      <c r="B51" s="36" t="s">
        <v>57</v>
      </c>
      <c r="C51" s="36" t="s">
        <v>58</v>
      </c>
      <c r="D51" s="36" t="s">
        <v>36</v>
      </c>
    </row>
    <row r="52" spans="1:8" ht="15" x14ac:dyDescent="0.25">
      <c r="A52" s="37" t="s">
        <v>51</v>
      </c>
      <c r="B52" s="37" t="s">
        <v>59</v>
      </c>
      <c r="C52" s="32">
        <v>0.2</v>
      </c>
      <c r="D52" s="23">
        <f t="shared" ref="D52:D59" si="0">($B$40+$D$48)*C52</f>
        <v>331.12755665454551</v>
      </c>
      <c r="E52" s="15"/>
      <c r="F52" s="12"/>
      <c r="G52" s="12"/>
      <c r="H52" s="12"/>
    </row>
    <row r="53" spans="1:8" ht="15" x14ac:dyDescent="0.25">
      <c r="A53" s="37" t="s">
        <v>53</v>
      </c>
      <c r="B53" s="37" t="s">
        <v>60</v>
      </c>
      <c r="C53" s="32">
        <v>2.5000000000000001E-2</v>
      </c>
      <c r="D53" s="23">
        <f t="shared" si="0"/>
        <v>41.390944581818189</v>
      </c>
      <c r="E53" s="15"/>
      <c r="F53" s="12"/>
      <c r="G53" s="12"/>
      <c r="H53" s="12"/>
    </row>
    <row r="54" spans="1:8" ht="15" x14ac:dyDescent="0.25">
      <c r="A54" s="37" t="s">
        <v>61</v>
      </c>
      <c r="B54" s="37" t="s">
        <v>62</v>
      </c>
      <c r="C54" s="39">
        <v>0.03</v>
      </c>
      <c r="D54" s="23">
        <f t="shared" si="0"/>
        <v>49.669133498181822</v>
      </c>
      <c r="E54" s="15"/>
      <c r="F54" s="12"/>
      <c r="G54" s="12"/>
      <c r="H54" s="12"/>
    </row>
    <row r="55" spans="1:8" ht="15" x14ac:dyDescent="0.25">
      <c r="A55" s="37" t="s">
        <v>63</v>
      </c>
      <c r="B55" s="37" t="s">
        <v>64</v>
      </c>
      <c r="C55" s="32">
        <v>1.4999999999999999E-2</v>
      </c>
      <c r="D55" s="23">
        <f t="shared" si="0"/>
        <v>24.834566749090911</v>
      </c>
      <c r="E55" s="15"/>
      <c r="F55" s="12"/>
      <c r="G55" s="12"/>
      <c r="H55" s="12"/>
    </row>
    <row r="56" spans="1:8" ht="15" x14ac:dyDescent="0.25">
      <c r="A56" s="37" t="s">
        <v>65</v>
      </c>
      <c r="B56" s="37" t="s">
        <v>66</v>
      </c>
      <c r="C56" s="32">
        <v>0.01</v>
      </c>
      <c r="D56" s="23">
        <f t="shared" si="0"/>
        <v>16.556377832727275</v>
      </c>
      <c r="E56" s="15"/>
      <c r="F56" s="12"/>
      <c r="G56" s="12"/>
      <c r="H56" s="12"/>
    </row>
    <row r="57" spans="1:8" ht="15" x14ac:dyDescent="0.25">
      <c r="A57" s="37" t="s">
        <v>67</v>
      </c>
      <c r="B57" s="37" t="s">
        <v>68</v>
      </c>
      <c r="C57" s="32">
        <v>6.0000000000000001E-3</v>
      </c>
      <c r="D57" s="23">
        <f t="shared" si="0"/>
        <v>9.9338266996363647</v>
      </c>
      <c r="E57" s="15"/>
      <c r="F57" s="12"/>
      <c r="G57" s="12"/>
      <c r="H57" s="12"/>
    </row>
    <row r="58" spans="1:8" ht="15" x14ac:dyDescent="0.25">
      <c r="A58" s="37" t="s">
        <v>69</v>
      </c>
      <c r="B58" s="37" t="s">
        <v>70</v>
      </c>
      <c r="C58" s="32">
        <v>2E-3</v>
      </c>
      <c r="D58" s="23">
        <f t="shared" si="0"/>
        <v>3.3112755665454547</v>
      </c>
      <c r="E58" s="15"/>
      <c r="F58" s="12"/>
      <c r="G58" s="12"/>
      <c r="H58" s="12"/>
    </row>
    <row r="59" spans="1:8" ht="15" x14ac:dyDescent="0.25">
      <c r="A59" s="37" t="s">
        <v>71</v>
      </c>
      <c r="B59" s="37" t="s">
        <v>72</v>
      </c>
      <c r="C59" s="32">
        <v>0.08</v>
      </c>
      <c r="D59" s="23">
        <f t="shared" si="0"/>
        <v>132.4510226618182</v>
      </c>
      <c r="E59" s="15"/>
      <c r="F59" s="12"/>
      <c r="G59" s="12"/>
      <c r="H59" s="12"/>
    </row>
    <row r="60" spans="1:8" ht="37.15" customHeight="1" x14ac:dyDescent="0.25">
      <c r="A60" s="133" t="s">
        <v>44</v>
      </c>
      <c r="B60" s="134"/>
      <c r="C60" s="69">
        <f>SUM(C52:C59)</f>
        <v>0.36800000000000005</v>
      </c>
      <c r="D60" s="70">
        <f>SUM(D52:D59)</f>
        <v>609.27470424436376</v>
      </c>
    </row>
    <row r="61" spans="1:8" ht="15" x14ac:dyDescent="0.2">
      <c r="A61" s="41" t="s">
        <v>73</v>
      </c>
      <c r="B61" s="42"/>
    </row>
    <row r="62" spans="1:8" ht="15" x14ac:dyDescent="0.25">
      <c r="A62" s="28" t="s">
        <v>74</v>
      </c>
      <c r="B62" s="43"/>
      <c r="C62" s="43"/>
      <c r="D62" s="43"/>
      <c r="E62" s="43"/>
    </row>
    <row r="63" spans="1:8" ht="15" x14ac:dyDescent="0.2">
      <c r="A63" s="28" t="s">
        <v>75</v>
      </c>
    </row>
    <row r="65" spans="1:8" ht="28.9" customHeight="1" x14ac:dyDescent="0.25">
      <c r="A65" s="135" t="s">
        <v>76</v>
      </c>
      <c r="B65" s="136"/>
      <c r="C65" s="136"/>
      <c r="D65" s="136"/>
      <c r="E65" s="136"/>
      <c r="F65" s="136"/>
      <c r="G65" s="137"/>
    </row>
    <row r="66" spans="1:8" ht="30.6" customHeight="1" x14ac:dyDescent="0.25">
      <c r="A66" s="36" t="s">
        <v>77</v>
      </c>
      <c r="B66" s="138" t="s">
        <v>78</v>
      </c>
      <c r="C66" s="139"/>
      <c r="D66" s="139"/>
      <c r="E66" s="139"/>
      <c r="F66" s="139"/>
      <c r="G66" s="140"/>
    </row>
    <row r="67" spans="1:8" ht="15" customHeight="1" x14ac:dyDescent="0.25">
      <c r="A67" s="141"/>
      <c r="B67" s="142"/>
      <c r="C67" s="36" t="s">
        <v>79</v>
      </c>
      <c r="D67" s="36" t="s">
        <v>80</v>
      </c>
      <c r="E67" s="36" t="s">
        <v>81</v>
      </c>
      <c r="F67" s="36" t="s">
        <v>82</v>
      </c>
      <c r="G67" s="36" t="s">
        <v>83</v>
      </c>
    </row>
    <row r="68" spans="1:8" ht="15" x14ac:dyDescent="0.25">
      <c r="A68" s="37" t="s">
        <v>51</v>
      </c>
      <c r="B68" s="37" t="s">
        <v>84</v>
      </c>
      <c r="C68" s="44">
        <v>3</v>
      </c>
      <c r="D68" s="37">
        <v>2</v>
      </c>
      <c r="E68" s="37">
        <v>22</v>
      </c>
      <c r="F68" s="44">
        <f>(B40)*6%</f>
        <v>82.483199999999997</v>
      </c>
      <c r="G68" s="71">
        <f>((C68*D68*E68)-F68)</f>
        <v>49.516800000000003</v>
      </c>
      <c r="H68" s="15"/>
    </row>
    <row r="69" spans="1:8" ht="15" customHeight="1" x14ac:dyDescent="0.25">
      <c r="A69" s="143" t="s">
        <v>85</v>
      </c>
      <c r="B69" s="144"/>
      <c r="C69" s="141" t="s">
        <v>86</v>
      </c>
      <c r="D69" s="142"/>
      <c r="E69" s="36" t="s">
        <v>87</v>
      </c>
      <c r="F69" s="94" t="s">
        <v>82</v>
      </c>
      <c r="G69" s="73"/>
      <c r="H69" s="15"/>
    </row>
    <row r="70" spans="1:8" ht="13.9" customHeight="1" x14ac:dyDescent="0.25">
      <c r="A70" s="126" t="s">
        <v>88</v>
      </c>
      <c r="B70" s="128"/>
      <c r="C70" s="145">
        <v>18</v>
      </c>
      <c r="D70" s="146"/>
      <c r="E70" s="37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7" t="s">
        <v>61</v>
      </c>
      <c r="B71" s="126" t="s">
        <v>89</v>
      </c>
      <c r="C71" s="127"/>
      <c r="D71" s="127"/>
      <c r="E71" s="127"/>
      <c r="F71" s="128"/>
      <c r="G71" s="44">
        <v>6</v>
      </c>
      <c r="H71" s="15"/>
    </row>
    <row r="72" spans="1:8" ht="15" customHeight="1" x14ac:dyDescent="0.25">
      <c r="A72" s="37" t="s">
        <v>63</v>
      </c>
      <c r="B72" s="126" t="s">
        <v>222</v>
      </c>
      <c r="C72" s="127"/>
      <c r="D72" s="127"/>
      <c r="E72" s="127"/>
      <c r="F72" s="128"/>
      <c r="G72" s="44">
        <v>6</v>
      </c>
      <c r="H72" s="45"/>
    </row>
    <row r="73" spans="1:8" ht="38.450000000000003" customHeight="1" x14ac:dyDescent="0.25">
      <c r="A73" s="2" t="s">
        <v>65</v>
      </c>
      <c r="B73" s="157" t="s">
        <v>43</v>
      </c>
      <c r="C73" s="157"/>
      <c r="D73" s="157"/>
      <c r="E73" s="157"/>
      <c r="F73" s="157"/>
      <c r="G73" s="44">
        <v>0</v>
      </c>
      <c r="H73" s="15"/>
    </row>
    <row r="74" spans="1:8" ht="26.45" customHeight="1" x14ac:dyDescent="0.25">
      <c r="A74" s="141" t="s">
        <v>44</v>
      </c>
      <c r="B74" s="158"/>
      <c r="C74" s="158"/>
      <c r="D74" s="158"/>
      <c r="E74" s="158"/>
      <c r="F74" s="142"/>
      <c r="G74" s="70">
        <f>SUM(G68,G70,G71,G72,G73)</f>
        <v>417.91679999999997</v>
      </c>
    </row>
    <row r="75" spans="1:8" ht="27.6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24" customHeight="1" x14ac:dyDescent="0.25">
      <c r="A76" s="98"/>
      <c r="B76" s="98"/>
      <c r="C76" s="98"/>
      <c r="D76" s="98"/>
      <c r="E76" s="98"/>
      <c r="F76" s="98"/>
    </row>
    <row r="77" spans="1:8" ht="42.6" customHeight="1" x14ac:dyDescent="0.25">
      <c r="A77" s="147" t="s">
        <v>90</v>
      </c>
      <c r="B77" s="148"/>
      <c r="C77" s="149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5" x14ac:dyDescent="0.25">
      <c r="A79" s="6" t="s">
        <v>48</v>
      </c>
      <c r="B79" s="6" t="s">
        <v>49</v>
      </c>
      <c r="C79" s="44">
        <f>$D$48</f>
        <v>280.91778327272726</v>
      </c>
    </row>
    <row r="80" spans="1:8" ht="30" x14ac:dyDescent="0.25">
      <c r="A80" s="6" t="s">
        <v>56</v>
      </c>
      <c r="B80" s="6" t="s">
        <v>57</v>
      </c>
      <c r="C80" s="44">
        <f>$D$60</f>
        <v>609.27470424436376</v>
      </c>
    </row>
    <row r="81" spans="1:8" ht="30" x14ac:dyDescent="0.25">
      <c r="A81" s="6" t="s">
        <v>77</v>
      </c>
      <c r="B81" s="6" t="s">
        <v>78</v>
      </c>
      <c r="C81" s="44">
        <f>$G$74</f>
        <v>417.91679999999997</v>
      </c>
    </row>
    <row r="82" spans="1:8" ht="38.450000000000003" customHeight="1" x14ac:dyDescent="0.25">
      <c r="A82" s="129" t="s">
        <v>44</v>
      </c>
      <c r="B82" s="129"/>
      <c r="C82" s="68">
        <f>SUM(C79:C81)</f>
        <v>1308.1092875170909</v>
      </c>
    </row>
    <row r="83" spans="1:8" ht="29.45" customHeight="1" x14ac:dyDescent="0.25">
      <c r="A83" s="42"/>
      <c r="B83" s="42"/>
    </row>
    <row r="84" spans="1:8" ht="43.15" customHeight="1" x14ac:dyDescent="0.25">
      <c r="A84" s="147" t="s">
        <v>92</v>
      </c>
      <c r="B84" s="148"/>
      <c r="C84" s="148"/>
      <c r="D84" s="149"/>
    </row>
    <row r="85" spans="1:8" ht="30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8" ht="15" x14ac:dyDescent="0.2">
      <c r="A86" s="6" t="s">
        <v>51</v>
      </c>
      <c r="B86" s="6" t="s">
        <v>94</v>
      </c>
      <c r="C86" s="47">
        <v>2.0199999999999999E-2</v>
      </c>
      <c r="D86" s="44">
        <f>$B$40*C86</f>
        <v>27.769344</v>
      </c>
      <c r="E86" s="15" t="s">
        <v>232</v>
      </c>
      <c r="F86" s="5"/>
      <c r="G86" s="5"/>
      <c r="H86" s="5"/>
    </row>
    <row r="87" spans="1:8" ht="45" x14ac:dyDescent="0.2">
      <c r="A87" s="6" t="s">
        <v>53</v>
      </c>
      <c r="B87" s="6" t="s">
        <v>95</v>
      </c>
      <c r="C87" s="47">
        <f>((8%)*(C86))</f>
        <v>1.616E-3</v>
      </c>
      <c r="D87" s="44">
        <f>$B$40*C87</f>
        <v>2.2215475200000001</v>
      </c>
      <c r="E87" s="15"/>
      <c r="F87" s="5"/>
      <c r="G87" s="5"/>
      <c r="H87" s="5"/>
    </row>
    <row r="88" spans="1:8" ht="60" x14ac:dyDescent="0.2">
      <c r="A88" s="6" t="s">
        <v>61</v>
      </c>
      <c r="B88" s="6" t="s">
        <v>96</v>
      </c>
      <c r="C88" s="47">
        <f>((40%+10%)*8%)*C86</f>
        <v>8.0800000000000002E-4</v>
      </c>
      <c r="D88" s="44">
        <f t="shared" ref="D88:D91" si="1">$B$40*C88</f>
        <v>1.1107737600000001</v>
      </c>
      <c r="E88" s="15"/>
      <c r="F88" s="5"/>
      <c r="G88" s="5"/>
      <c r="H88" s="5"/>
    </row>
    <row r="89" spans="1:8" ht="15" x14ac:dyDescent="0.2">
      <c r="A89" s="6" t="s">
        <v>63</v>
      </c>
      <c r="B89" s="6" t="s">
        <v>97</v>
      </c>
      <c r="C89" s="47">
        <v>2.0199999999999999E-2</v>
      </c>
      <c r="D89" s="44">
        <f t="shared" si="1"/>
        <v>27.769344</v>
      </c>
      <c r="E89" s="15" t="s">
        <v>232</v>
      </c>
      <c r="F89" s="5"/>
      <c r="G89" s="5"/>
      <c r="H89" s="5"/>
    </row>
    <row r="90" spans="1:8" ht="60" x14ac:dyDescent="0.2">
      <c r="A90" s="6" t="s">
        <v>65</v>
      </c>
      <c r="B90" s="6" t="s">
        <v>98</v>
      </c>
      <c r="C90" s="47">
        <f>((C60*C89))</f>
        <v>7.4336000000000003E-3</v>
      </c>
      <c r="D90" s="44">
        <f t="shared" si="1"/>
        <v>10.219118592000001</v>
      </c>
      <c r="E90" s="15"/>
      <c r="F90" s="5"/>
      <c r="G90" s="5"/>
      <c r="H90" s="5"/>
    </row>
    <row r="91" spans="1:8" ht="60" x14ac:dyDescent="0.2">
      <c r="A91" s="6" t="s">
        <v>67</v>
      </c>
      <c r="B91" s="6" t="s">
        <v>99</v>
      </c>
      <c r="C91" s="47">
        <f>(((40%+10%)*8%)*C89)</f>
        <v>8.0800000000000002E-4</v>
      </c>
      <c r="D91" s="44">
        <f t="shared" si="1"/>
        <v>1.1107737600000001</v>
      </c>
      <c r="E91" s="15"/>
      <c r="F91" s="5"/>
      <c r="G91" s="5"/>
      <c r="H91" s="5"/>
    </row>
    <row r="92" spans="1:8" ht="37.9" customHeight="1" x14ac:dyDescent="0.25">
      <c r="A92" s="150" t="s">
        <v>44</v>
      </c>
      <c r="B92" s="151"/>
      <c r="C92" s="152"/>
      <c r="D92" s="74">
        <f>SUM(D86:D91)</f>
        <v>70.200901632000011</v>
      </c>
    </row>
    <row r="93" spans="1:8" ht="15" x14ac:dyDescent="0.25">
      <c r="A93" s="42"/>
      <c r="B93" s="42"/>
      <c r="C93" s="42"/>
      <c r="D93" s="49"/>
    </row>
    <row r="94" spans="1:8" ht="40.9" customHeight="1" x14ac:dyDescent="0.25">
      <c r="A94" s="147" t="s">
        <v>100</v>
      </c>
      <c r="B94" s="148"/>
      <c r="C94" s="148"/>
      <c r="D94" s="149"/>
    </row>
    <row r="95" spans="1:8" ht="29.45" customHeight="1" x14ac:dyDescent="0.25">
      <c r="A95" s="153" t="s">
        <v>101</v>
      </c>
      <c r="B95" s="123"/>
      <c r="C95" s="123"/>
      <c r="D95" s="124"/>
    </row>
    <row r="96" spans="1:8" ht="30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0"/>
    </row>
    <row r="97" spans="1:6" ht="30" x14ac:dyDescent="0.25">
      <c r="A97" s="6" t="s">
        <v>51</v>
      </c>
      <c r="B97" s="6" t="s">
        <v>104</v>
      </c>
      <c r="C97" s="47">
        <f>(1/11)-0.00016</f>
        <v>9.0749090909090918E-2</v>
      </c>
      <c r="D97" s="44">
        <f>$B$40*C97</f>
        <v>124.75459025454546</v>
      </c>
      <c r="E97" s="50"/>
    </row>
    <row r="98" spans="1:6" ht="30" x14ac:dyDescent="0.25">
      <c r="A98" s="6" t="s">
        <v>53</v>
      </c>
      <c r="B98" s="6" t="s">
        <v>105</v>
      </c>
      <c r="C98" s="47">
        <v>5.5999999999999999E-3</v>
      </c>
      <c r="D98" s="44">
        <f>$B$40*C98</f>
        <v>7.6984320000000004</v>
      </c>
      <c r="E98" s="50"/>
    </row>
    <row r="99" spans="1:6" ht="30" x14ac:dyDescent="0.25">
      <c r="A99" s="6" t="s">
        <v>61</v>
      </c>
      <c r="B99" s="6" t="s">
        <v>106</v>
      </c>
      <c r="C99" s="47">
        <v>5.9999999999999995E-4</v>
      </c>
      <c r="D99" s="44">
        <f t="shared" ref="D99:D102" si="2">$B$40*C99</f>
        <v>0.8248319999999999</v>
      </c>
      <c r="E99" s="50"/>
    </row>
    <row r="100" spans="1:6" ht="45" x14ac:dyDescent="0.25">
      <c r="A100" s="6" t="s">
        <v>63</v>
      </c>
      <c r="B100" s="6" t="s">
        <v>107</v>
      </c>
      <c r="C100" s="47">
        <v>8.9999999999999998E-4</v>
      </c>
      <c r="D100" s="44">
        <f t="shared" si="2"/>
        <v>1.2372479999999999</v>
      </c>
      <c r="E100" s="50"/>
    </row>
    <row r="101" spans="1:6" ht="45" x14ac:dyDescent="0.25">
      <c r="A101" s="6" t="s">
        <v>65</v>
      </c>
      <c r="B101" s="6" t="s">
        <v>108</v>
      </c>
      <c r="C101" s="47">
        <v>6.8999999999999999E-3</v>
      </c>
      <c r="D101" s="44">
        <f t="shared" si="2"/>
        <v>9.4855680000000007</v>
      </c>
      <c r="E101" s="50"/>
    </row>
    <row r="102" spans="1:6" ht="45" x14ac:dyDescent="0.25">
      <c r="A102" s="6" t="s">
        <v>67</v>
      </c>
      <c r="B102" s="6" t="s">
        <v>109</v>
      </c>
      <c r="C102" s="47">
        <v>0</v>
      </c>
      <c r="D102" s="44">
        <f t="shared" si="2"/>
        <v>0</v>
      </c>
      <c r="E102" s="50"/>
    </row>
    <row r="103" spans="1:6" ht="37.9" customHeight="1" x14ac:dyDescent="0.25">
      <c r="A103" s="129" t="s">
        <v>44</v>
      </c>
      <c r="B103" s="129"/>
      <c r="C103" s="31"/>
      <c r="D103" s="48">
        <f>SUM(D97:D102)</f>
        <v>144.00067025454544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15" x14ac:dyDescent="0.25">
      <c r="A105" s="154" t="s">
        <v>110</v>
      </c>
      <c r="B105" s="155"/>
      <c r="C105" s="155"/>
      <c r="D105" s="156"/>
      <c r="E105" s="50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49"/>
      <c r="F106" s="50"/>
    </row>
    <row r="107" spans="1:6" ht="45" x14ac:dyDescent="0.25">
      <c r="A107" s="6" t="s">
        <v>51</v>
      </c>
      <c r="B107" s="6" t="s">
        <v>113</v>
      </c>
      <c r="C107" s="51"/>
      <c r="D107" s="44">
        <f>(B34+B35+B36)*C107</f>
        <v>0</v>
      </c>
      <c r="E107" s="49"/>
      <c r="F107" s="50"/>
    </row>
    <row r="108" spans="1:6" ht="33" customHeight="1" x14ac:dyDescent="0.25">
      <c r="A108" s="129" t="s">
        <v>44</v>
      </c>
      <c r="B108" s="129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54.6" customHeight="1" x14ac:dyDescent="0.25">
      <c r="A110" s="147" t="s">
        <v>114</v>
      </c>
      <c r="B110" s="148"/>
      <c r="C110" s="149"/>
      <c r="D110" s="52"/>
    </row>
    <row r="111" spans="1:6" ht="45" x14ac:dyDescent="0.25">
      <c r="A111" s="31">
        <v>4</v>
      </c>
      <c r="B111" s="31" t="s">
        <v>115</v>
      </c>
      <c r="C111" s="31" t="s">
        <v>36</v>
      </c>
      <c r="D111" s="52"/>
    </row>
    <row r="112" spans="1:6" ht="30" x14ac:dyDescent="0.25">
      <c r="A112" s="6" t="s">
        <v>102</v>
      </c>
      <c r="B112" s="6" t="s">
        <v>103</v>
      </c>
      <c r="C112" s="53">
        <f>$D$103</f>
        <v>144.00067025454544</v>
      </c>
      <c r="D112" s="52"/>
    </row>
    <row r="113" spans="1:5" ht="15" x14ac:dyDescent="0.25">
      <c r="A113" s="6" t="s">
        <v>111</v>
      </c>
      <c r="B113" s="6" t="s">
        <v>116</v>
      </c>
      <c r="C113" s="53">
        <f>$D$107</f>
        <v>0</v>
      </c>
      <c r="D113" s="52"/>
    </row>
    <row r="114" spans="1:5" ht="34.9" customHeight="1" x14ac:dyDescent="0.25">
      <c r="A114" s="129" t="s">
        <v>44</v>
      </c>
      <c r="B114" s="129"/>
      <c r="C114" s="74">
        <f>SUM(C112:C113)</f>
        <v>144.00067025454544</v>
      </c>
      <c r="D114" s="52"/>
    </row>
    <row r="115" spans="1:5" ht="15" x14ac:dyDescent="0.25">
      <c r="A115" s="42"/>
      <c r="B115" s="42"/>
      <c r="C115" s="49"/>
      <c r="D115" s="52"/>
    </row>
    <row r="116" spans="1:5" ht="35.450000000000003" customHeight="1" x14ac:dyDescent="0.25">
      <c r="A116" s="147" t="s">
        <v>117</v>
      </c>
      <c r="B116" s="148"/>
      <c r="C116" s="149"/>
      <c r="D116" s="52"/>
    </row>
    <row r="117" spans="1:5" ht="15" x14ac:dyDescent="0.25">
      <c r="A117" s="31">
        <v>5</v>
      </c>
      <c r="B117" s="31" t="s">
        <v>118</v>
      </c>
      <c r="C117" s="31" t="s">
        <v>36</v>
      </c>
      <c r="D117" s="52"/>
    </row>
    <row r="118" spans="1:5" ht="15" x14ac:dyDescent="0.25">
      <c r="A118" s="6" t="s">
        <v>51</v>
      </c>
      <c r="B118" s="6" t="s">
        <v>119</v>
      </c>
      <c r="C118" s="6">
        <v>149.47999999999999</v>
      </c>
      <c r="D118" s="52"/>
    </row>
    <row r="119" spans="1:5" ht="15" x14ac:dyDescent="0.25">
      <c r="A119" s="6" t="s">
        <v>53</v>
      </c>
      <c r="B119" s="6" t="s">
        <v>120</v>
      </c>
      <c r="C119" s="54">
        <v>0</v>
      </c>
      <c r="D119" s="55"/>
    </row>
    <row r="120" spans="1:5" ht="15" x14ac:dyDescent="0.25">
      <c r="A120" s="6" t="s">
        <v>61</v>
      </c>
      <c r="B120" s="6" t="s">
        <v>121</v>
      </c>
      <c r="C120" s="54">
        <v>0</v>
      </c>
      <c r="D120" s="52"/>
    </row>
    <row r="121" spans="1:5" ht="15" x14ac:dyDescent="0.25">
      <c r="A121" s="6" t="s">
        <v>63</v>
      </c>
      <c r="B121" s="6" t="s">
        <v>43</v>
      </c>
      <c r="C121" s="54">
        <v>0</v>
      </c>
      <c r="D121" s="52"/>
    </row>
    <row r="122" spans="1:5" ht="37.15" customHeight="1" x14ac:dyDescent="0.25">
      <c r="A122" s="129" t="s">
        <v>44</v>
      </c>
      <c r="B122" s="129"/>
      <c r="C122" s="75">
        <f>SUM(C118:C121)</f>
        <v>149.47999999999999</v>
      </c>
      <c r="D122" s="52"/>
    </row>
    <row r="123" spans="1:5" ht="15" x14ac:dyDescent="0.25">
      <c r="A123" s="56" t="s">
        <v>122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28.9" customHeight="1" x14ac:dyDescent="0.25">
      <c r="A125" s="147" t="s">
        <v>123</v>
      </c>
      <c r="B125" s="148"/>
      <c r="C125" s="148"/>
      <c r="D125" s="149"/>
    </row>
    <row r="126" spans="1:5" ht="30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4.75" customHeight="1" x14ac:dyDescent="0.25">
      <c r="A127" s="6" t="s">
        <v>51</v>
      </c>
      <c r="B127" s="6" t="s">
        <v>125</v>
      </c>
      <c r="C127" s="47">
        <v>5.8099999999999999E-2</v>
      </c>
      <c r="D127" s="23">
        <f>($B$40+$C$82+$D$92+$C$114+$C$122)*C127</f>
        <v>177.00228093135127</v>
      </c>
      <c r="E127" s="101" t="s">
        <v>233</v>
      </c>
    </row>
    <row r="128" spans="1:5" ht="25.5" customHeight="1" x14ac:dyDescent="0.25">
      <c r="A128" s="6" t="s">
        <v>53</v>
      </c>
      <c r="B128" s="6" t="s">
        <v>126</v>
      </c>
      <c r="C128" s="47">
        <v>7.1999999999999995E-2</v>
      </c>
      <c r="D128" s="23">
        <f>($B$40+$C$82+$D$92+$C$114+$C$122+$D$127)*C128</f>
        <v>232.09294610411911</v>
      </c>
      <c r="E128" s="101" t="s">
        <v>233</v>
      </c>
    </row>
    <row r="129" spans="1:7" ht="27" customHeight="1" x14ac:dyDescent="0.25">
      <c r="A129" s="6" t="s">
        <v>61</v>
      </c>
      <c r="B129" s="161" t="s">
        <v>127</v>
      </c>
      <c r="C129" s="162"/>
      <c r="D129" s="163"/>
      <c r="E129" s="102" t="s">
        <v>234</v>
      </c>
      <c r="G129" s="103">
        <f>((C147+D127+D128)/0.9135)</f>
        <v>3782.8200179957385</v>
      </c>
    </row>
    <row r="130" spans="1:7" ht="28.5" customHeight="1" x14ac:dyDescent="0.25">
      <c r="A130" s="164" t="s">
        <v>128</v>
      </c>
      <c r="B130" s="2" t="s">
        <v>129</v>
      </c>
      <c r="C130" s="47">
        <v>6.4999999999999997E-3</v>
      </c>
      <c r="D130" s="23">
        <f>($G$129)*C130</f>
        <v>24.588330116972298</v>
      </c>
    </row>
    <row r="131" spans="1:7" ht="26.25" customHeight="1" x14ac:dyDescent="0.25">
      <c r="A131" s="165"/>
      <c r="B131" s="6" t="s">
        <v>130</v>
      </c>
      <c r="C131" s="47">
        <v>0.03</v>
      </c>
      <c r="D131" s="23">
        <f>($G$129)*C131</f>
        <v>113.48460053987215</v>
      </c>
    </row>
    <row r="132" spans="1:7" ht="30" x14ac:dyDescent="0.25">
      <c r="A132" s="6" t="s">
        <v>131</v>
      </c>
      <c r="B132" s="2" t="s">
        <v>132</v>
      </c>
      <c r="C132" s="47">
        <v>0.05</v>
      </c>
      <c r="D132" s="23">
        <f>($G$129)*C132</f>
        <v>189.14100089978695</v>
      </c>
    </row>
    <row r="133" spans="1:7" ht="33" customHeight="1" x14ac:dyDescent="0.25">
      <c r="A133" s="150" t="s">
        <v>44</v>
      </c>
      <c r="B133" s="151"/>
      <c r="C133" s="166"/>
      <c r="D133" s="75">
        <f>SUM(D127:D128,D130:D132)</f>
        <v>736.30915859210177</v>
      </c>
    </row>
    <row r="134" spans="1:7" ht="15" x14ac:dyDescent="0.25">
      <c r="A134" s="56" t="s">
        <v>133</v>
      </c>
      <c r="B134" s="46"/>
      <c r="C134" s="46"/>
      <c r="D134" s="46"/>
    </row>
    <row r="135" spans="1:7" ht="15" x14ac:dyDescent="0.25">
      <c r="A135" s="56" t="s">
        <v>134</v>
      </c>
      <c r="B135" s="46"/>
      <c r="C135" s="46"/>
      <c r="D135" s="46"/>
    </row>
    <row r="136" spans="1:7" ht="15" x14ac:dyDescent="0.25">
      <c r="A136" s="105" t="s">
        <v>191</v>
      </c>
      <c r="B136" s="100"/>
      <c r="C136" s="100"/>
      <c r="D136" s="100"/>
    </row>
    <row r="137" spans="1:7" ht="15" x14ac:dyDescent="0.25">
      <c r="A137" s="56" t="s">
        <v>235</v>
      </c>
      <c r="B137" s="100"/>
      <c r="C137" s="100"/>
      <c r="D137" s="100"/>
    </row>
    <row r="138" spans="1:7" ht="15" x14ac:dyDescent="0.25">
      <c r="A138" s="58"/>
      <c r="B138" s="46"/>
      <c r="C138" s="46"/>
      <c r="D138" s="46"/>
    </row>
    <row r="139" spans="1:7" ht="37.15" customHeight="1" x14ac:dyDescent="0.25">
      <c r="A139" s="147" t="s">
        <v>135</v>
      </c>
      <c r="B139" s="148"/>
      <c r="C139" s="149"/>
      <c r="D139" s="46"/>
    </row>
    <row r="140" spans="1:7" ht="15" x14ac:dyDescent="0.25">
      <c r="A140" s="167"/>
      <c r="B140" s="168" t="s">
        <v>136</v>
      </c>
      <c r="C140" s="129" t="s">
        <v>137</v>
      </c>
      <c r="D140" s="46"/>
    </row>
    <row r="141" spans="1:7" ht="15" x14ac:dyDescent="0.25">
      <c r="A141" s="167"/>
      <c r="B141" s="169"/>
      <c r="C141" s="129"/>
      <c r="D141" s="46"/>
    </row>
    <row r="142" spans="1:7" ht="30" x14ac:dyDescent="0.25">
      <c r="A142" s="6" t="s">
        <v>51</v>
      </c>
      <c r="B142" s="6" t="s">
        <v>34</v>
      </c>
      <c r="C142" s="53">
        <f>$B$40</f>
        <v>1374.72</v>
      </c>
      <c r="D142" s="46"/>
    </row>
    <row r="143" spans="1:7" ht="45" x14ac:dyDescent="0.25">
      <c r="A143" s="6" t="s">
        <v>53</v>
      </c>
      <c r="B143" s="6" t="s">
        <v>46</v>
      </c>
      <c r="C143" s="53">
        <f>$C$82</f>
        <v>1308.1092875170909</v>
      </c>
      <c r="D143" s="46"/>
    </row>
    <row r="144" spans="1:7" ht="30" x14ac:dyDescent="0.25">
      <c r="A144" s="6" t="s">
        <v>61</v>
      </c>
      <c r="B144" s="6" t="s">
        <v>92</v>
      </c>
      <c r="C144" s="53">
        <f>$D$92</f>
        <v>70.200901632000011</v>
      </c>
      <c r="D144" s="46"/>
    </row>
    <row r="145" spans="1:5" ht="45" x14ac:dyDescent="0.25">
      <c r="A145" s="6" t="s">
        <v>63</v>
      </c>
      <c r="B145" s="6" t="s">
        <v>100</v>
      </c>
      <c r="C145" s="53">
        <f>$C$114</f>
        <v>144.00067025454544</v>
      </c>
      <c r="D145" s="46"/>
    </row>
    <row r="146" spans="1:5" ht="30" x14ac:dyDescent="0.25">
      <c r="A146" s="6" t="s">
        <v>65</v>
      </c>
      <c r="B146" s="6" t="s">
        <v>117</v>
      </c>
      <c r="C146" s="53">
        <f>$C$122</f>
        <v>149.47999999999999</v>
      </c>
      <c r="D146" s="46"/>
    </row>
    <row r="147" spans="1:5" ht="26.25" customHeight="1" x14ac:dyDescent="0.25">
      <c r="A147" s="160" t="s">
        <v>138</v>
      </c>
      <c r="B147" s="160"/>
      <c r="C147" s="53">
        <f>SUM(C142:C146)</f>
        <v>3046.5108594036365</v>
      </c>
      <c r="D147" s="46"/>
    </row>
    <row r="148" spans="1:5" ht="45" x14ac:dyDescent="0.25">
      <c r="A148" s="6" t="s">
        <v>67</v>
      </c>
      <c r="B148" s="6" t="s">
        <v>123</v>
      </c>
      <c r="C148" s="53">
        <f>$D$133</f>
        <v>736.30915859210177</v>
      </c>
      <c r="D148" s="46"/>
    </row>
    <row r="149" spans="1:5" ht="35.450000000000003" customHeight="1" x14ac:dyDescent="0.25">
      <c r="A149" s="170" t="s">
        <v>139</v>
      </c>
      <c r="B149" s="170"/>
      <c r="C149" s="60">
        <f>SUM(C147:C148)</f>
        <v>3782.8200179957385</v>
      </c>
      <c r="D149" s="46"/>
    </row>
    <row r="150" spans="1:5" ht="15" x14ac:dyDescent="0.25">
      <c r="A150" s="61"/>
    </row>
    <row r="151" spans="1:5" ht="15" x14ac:dyDescent="0.25">
      <c r="A151" s="147" t="s">
        <v>140</v>
      </c>
      <c r="B151" s="148"/>
      <c r="C151" s="148"/>
      <c r="D151" s="148"/>
      <c r="E151" s="148"/>
    </row>
    <row r="152" spans="1:5" ht="45" x14ac:dyDescent="0.25">
      <c r="A152" s="150" t="s">
        <v>141</v>
      </c>
      <c r="B152" s="166"/>
      <c r="C152" s="31" t="s">
        <v>196</v>
      </c>
      <c r="D152" s="31" t="s">
        <v>142</v>
      </c>
      <c r="E152" s="31" t="s">
        <v>197</v>
      </c>
    </row>
    <row r="153" spans="1:5" ht="30" x14ac:dyDescent="0.25">
      <c r="A153" s="150" t="s">
        <v>143</v>
      </c>
      <c r="B153" s="166"/>
      <c r="C153" s="31" t="s">
        <v>144</v>
      </c>
      <c r="D153" s="31" t="s">
        <v>145</v>
      </c>
      <c r="E153" s="31" t="s">
        <v>146</v>
      </c>
    </row>
    <row r="154" spans="1:5" ht="35.450000000000003" customHeight="1" x14ac:dyDescent="0.25">
      <c r="A154" s="171" t="str">
        <f t="shared" ref="A154" si="3">$B$18</f>
        <v>Recepcionista</v>
      </c>
      <c r="B154" s="172"/>
      <c r="C154" s="33">
        <v>3782.8200179957385</v>
      </c>
      <c r="D154" s="19">
        <v>2</v>
      </c>
      <c r="E154" s="33">
        <f>C154*D154</f>
        <v>7565.6400359914769</v>
      </c>
    </row>
    <row r="155" spans="1:5" ht="15" x14ac:dyDescent="0.25">
      <c r="A155" s="46"/>
      <c r="B155" s="173"/>
      <c r="C155" s="173"/>
      <c r="D155" s="173"/>
      <c r="E155" s="173"/>
    </row>
    <row r="156" spans="1:5" ht="40.9" customHeight="1" x14ac:dyDescent="0.25">
      <c r="A156" s="147" t="s">
        <v>147</v>
      </c>
      <c r="B156" s="148"/>
    </row>
    <row r="157" spans="1:5" ht="32.450000000000003" customHeight="1" x14ac:dyDescent="0.25">
      <c r="A157" s="31" t="s">
        <v>148</v>
      </c>
      <c r="B157" s="31" t="s">
        <v>149</v>
      </c>
    </row>
    <row r="158" spans="1:5" ht="48.6" customHeight="1" x14ac:dyDescent="0.25">
      <c r="A158" s="31" t="s">
        <v>150</v>
      </c>
      <c r="B158" s="60">
        <f>$E$154</f>
        <v>7565.6400359914769</v>
      </c>
    </row>
    <row r="159" spans="1:5" ht="75" customHeight="1" x14ac:dyDescent="0.25">
      <c r="A159" s="31" t="s">
        <v>151</v>
      </c>
      <c r="B159" s="19">
        <v>12</v>
      </c>
    </row>
    <row r="160" spans="1:5" ht="42" customHeight="1" x14ac:dyDescent="0.25">
      <c r="A160" s="31" t="s">
        <v>152</v>
      </c>
      <c r="B160" s="60">
        <f>B158*B159</f>
        <v>90787.680431897723</v>
      </c>
    </row>
    <row r="161" spans="1:3" ht="15" x14ac:dyDescent="0.25">
      <c r="A161" s="62"/>
      <c r="B161"/>
      <c r="C161"/>
    </row>
  </sheetData>
  <mergeCells count="57">
    <mergeCell ref="A156:B156"/>
    <mergeCell ref="A151:E151"/>
    <mergeCell ref="A152:B152"/>
    <mergeCell ref="A153:B153"/>
    <mergeCell ref="A154:B154"/>
    <mergeCell ref="B155:E15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1"/>
  <sheetViews>
    <sheetView showGridLines="0" topLeftCell="A146" zoomScaleNormal="100" workbookViewId="0">
      <selection activeCell="G163" sqref="G163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15" x14ac:dyDescent="0.25">
      <c r="A6" s="3" t="s">
        <v>1</v>
      </c>
    </row>
    <row r="7" spans="1:8" s="4" customFormat="1" ht="15" x14ac:dyDescent="0.25">
      <c r="A7" s="3" t="s">
        <v>2</v>
      </c>
    </row>
    <row r="8" spans="1:8" s="4" customFormat="1" ht="15" x14ac:dyDescent="0.25"/>
    <row r="9" spans="1:8" s="4" customFormat="1" ht="24.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7.15" customHeight="1" x14ac:dyDescent="0.2">
      <c r="A11" s="6" t="s">
        <v>6</v>
      </c>
      <c r="B11" s="6" t="s">
        <v>218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42" customHeight="1" x14ac:dyDescent="0.25">
      <c r="A15" s="112" t="s">
        <v>12</v>
      </c>
      <c r="B15" s="113"/>
      <c r="C15" s="12"/>
    </row>
    <row r="16" spans="1:8" s="4" customFormat="1" ht="30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>
        <v>1</v>
      </c>
      <c r="C17" s="15" t="s">
        <v>16</v>
      </c>
      <c r="D17" s="12"/>
      <c r="E17" s="12"/>
      <c r="F17" s="12"/>
      <c r="G17" s="12"/>
      <c r="H17" s="12"/>
    </row>
    <row r="18" spans="1:8" s="4" customFormat="1" ht="33.6" customHeight="1" x14ac:dyDescent="0.25">
      <c r="A18" s="6" t="s">
        <v>17</v>
      </c>
      <c r="B18" s="16" t="s">
        <v>199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43.9" customHeight="1" x14ac:dyDescent="0.2">
      <c r="A20" s="114" t="s">
        <v>19</v>
      </c>
      <c r="B20" s="115"/>
      <c r="C20" s="18"/>
    </row>
    <row r="21" spans="1:8" s="4" customFormat="1" ht="37.9" customHeight="1" x14ac:dyDescent="0.2">
      <c r="A21" s="109" t="s">
        <v>20</v>
      </c>
      <c r="B21" s="110"/>
      <c r="C21" s="18"/>
    </row>
    <row r="22" spans="1:8" s="4" customFormat="1" ht="75" x14ac:dyDescent="0.2">
      <c r="A22" s="6" t="s">
        <v>21</v>
      </c>
      <c r="B22" s="95" t="s">
        <v>199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5" t="s">
        <v>225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6">
        <v>1099.9000000000001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5" t="s">
        <v>221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5" t="s">
        <v>33</v>
      </c>
      <c r="B30" s="125"/>
      <c r="C30" s="125"/>
      <c r="D30" s="125"/>
      <c r="E30" s="125"/>
      <c r="F30" s="125"/>
      <c r="G30" s="125"/>
      <c r="H30" s="125"/>
    </row>
    <row r="31" spans="1:8" ht="15" x14ac:dyDescent="0.25"/>
    <row r="32" spans="1:8" ht="36.6" customHeight="1" x14ac:dyDescent="0.25">
      <c r="A32" s="116" t="s">
        <v>34</v>
      </c>
      <c r="B32" s="117"/>
    </row>
    <row r="33" spans="1:9" ht="43.5" customHeight="1" x14ac:dyDescent="0.25">
      <c r="A33" s="22" t="s">
        <v>35</v>
      </c>
      <c r="B33" s="22" t="s">
        <v>36</v>
      </c>
    </row>
    <row r="34" spans="1:9" ht="24" customHeight="1" x14ac:dyDescent="0.2">
      <c r="A34" s="6" t="s">
        <v>37</v>
      </c>
      <c r="B34" s="23">
        <v>1099.9000000000001</v>
      </c>
      <c r="C34" s="108" t="s">
        <v>38</v>
      </c>
      <c r="D34" s="108"/>
      <c r="E34" s="108"/>
      <c r="F34" s="108"/>
      <c r="G34" s="108"/>
      <c r="H34" s="108"/>
      <c r="I34" s="5"/>
    </row>
    <row r="35" spans="1:9" ht="30" x14ac:dyDescent="0.2">
      <c r="A35" s="6" t="s">
        <v>39</v>
      </c>
      <c r="B35" s="23"/>
      <c r="C35" s="118"/>
      <c r="D35" s="118"/>
      <c r="E35" s="118"/>
      <c r="F35" s="118"/>
      <c r="G35" s="118"/>
      <c r="H35" s="118"/>
      <c r="I35" s="5"/>
    </row>
    <row r="36" spans="1:9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</row>
    <row r="37" spans="1:9" ht="30" x14ac:dyDescent="0.25">
      <c r="A37" s="6" t="s">
        <v>41</v>
      </c>
      <c r="B37" s="23"/>
    </row>
    <row r="38" spans="1:9" ht="45" x14ac:dyDescent="0.25">
      <c r="A38" s="6" t="s">
        <v>42</v>
      </c>
      <c r="B38" s="23"/>
    </row>
    <row r="39" spans="1:9" ht="30" x14ac:dyDescent="0.25">
      <c r="A39" s="6" t="s">
        <v>43</v>
      </c>
      <c r="B39" s="23"/>
      <c r="C39" s="25"/>
    </row>
    <row r="40" spans="1:9" ht="24" customHeight="1" x14ac:dyDescent="0.25">
      <c r="A40" s="26" t="s">
        <v>44</v>
      </c>
      <c r="B40" s="27">
        <f>SUM(B34:B39)</f>
        <v>1099.9000000000001</v>
      </c>
    </row>
    <row r="41" spans="1:9" ht="24" customHeight="1" x14ac:dyDescent="0.2">
      <c r="A41" s="28" t="s">
        <v>45</v>
      </c>
      <c r="B41" s="29"/>
    </row>
    <row r="42" spans="1:9" ht="24" customHeight="1" x14ac:dyDescent="0.2">
      <c r="A42" s="30"/>
      <c r="B42" s="29"/>
    </row>
    <row r="43" spans="1:9" ht="33.6" customHeight="1" x14ac:dyDescent="0.25">
      <c r="A43" s="119" t="s">
        <v>46</v>
      </c>
      <c r="B43" s="120"/>
      <c r="C43" s="120"/>
      <c r="D43" s="121"/>
    </row>
    <row r="44" spans="1:9" ht="31.15" customHeight="1" x14ac:dyDescent="0.25">
      <c r="A44" s="122" t="s">
        <v>47</v>
      </c>
      <c r="B44" s="123"/>
      <c r="C44" s="123"/>
      <c r="D44" s="124"/>
    </row>
    <row r="45" spans="1:9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9" ht="27.75" customHeight="1" x14ac:dyDescent="0.2">
      <c r="A46" s="6" t="s">
        <v>51</v>
      </c>
      <c r="B46" s="6" t="s">
        <v>52</v>
      </c>
      <c r="C46" s="32">
        <f>(1/12)</f>
        <v>8.3333333333333329E-2</v>
      </c>
      <c r="D46" s="33">
        <f>(B40)*C46</f>
        <v>91.658333333333331</v>
      </c>
      <c r="E46" s="108"/>
      <c r="F46" s="108"/>
      <c r="G46" s="108"/>
      <c r="H46" s="108"/>
    </row>
    <row r="47" spans="1:9" ht="30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34">
        <f>(B40)*C47</f>
        <v>133.10123212121212</v>
      </c>
      <c r="E47" s="108"/>
      <c r="F47" s="108"/>
      <c r="G47" s="108"/>
      <c r="H47" s="108"/>
    </row>
    <row r="48" spans="1:9" ht="24" customHeight="1" x14ac:dyDescent="0.25">
      <c r="A48" s="129" t="s">
        <v>44</v>
      </c>
      <c r="B48" s="129"/>
      <c r="C48" s="19"/>
      <c r="D48" s="35">
        <f>SUM(D46:D47)</f>
        <v>224.75956545454545</v>
      </c>
    </row>
    <row r="50" spans="1:8" ht="50.45" customHeight="1" x14ac:dyDescent="0.25">
      <c r="A50" s="130" t="s">
        <v>55</v>
      </c>
      <c r="B50" s="131"/>
      <c r="C50" s="131"/>
      <c r="D50" s="132"/>
    </row>
    <row r="51" spans="1:8" ht="30" x14ac:dyDescent="0.25">
      <c r="A51" s="36" t="s">
        <v>56</v>
      </c>
      <c r="B51" s="36" t="s">
        <v>57</v>
      </c>
      <c r="C51" s="36" t="s">
        <v>58</v>
      </c>
      <c r="D51" s="36" t="s">
        <v>36</v>
      </c>
    </row>
    <row r="52" spans="1:8" ht="15" x14ac:dyDescent="0.2">
      <c r="A52" s="37" t="s">
        <v>51</v>
      </c>
      <c r="B52" s="37" t="s">
        <v>59</v>
      </c>
      <c r="C52" s="32">
        <v>0.2</v>
      </c>
      <c r="D52" s="38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">
      <c r="A53" s="37" t="s">
        <v>53</v>
      </c>
      <c r="B53" s="37" t="s">
        <v>60</v>
      </c>
      <c r="C53" s="32">
        <v>2.5000000000000001E-2</v>
      </c>
      <c r="D53" s="38">
        <f t="shared" si="0"/>
        <v>33.11648913636364</v>
      </c>
      <c r="E53" s="15"/>
      <c r="F53" s="12"/>
      <c r="G53" s="12"/>
      <c r="H53" s="12"/>
    </row>
    <row r="54" spans="1:8" ht="15" x14ac:dyDescent="0.2">
      <c r="A54" s="37" t="s">
        <v>61</v>
      </c>
      <c r="B54" s="37" t="s">
        <v>62</v>
      </c>
      <c r="C54" s="39">
        <v>0.03</v>
      </c>
      <c r="D54" s="38">
        <f t="shared" si="0"/>
        <v>39.739786963636369</v>
      </c>
      <c r="E54" s="15"/>
      <c r="F54" s="12"/>
      <c r="G54" s="12"/>
      <c r="H54" s="12"/>
    </row>
    <row r="55" spans="1:8" ht="15" x14ac:dyDescent="0.2">
      <c r="A55" s="37" t="s">
        <v>63</v>
      </c>
      <c r="B55" s="37" t="s">
        <v>64</v>
      </c>
      <c r="C55" s="32">
        <v>1.4999999999999999E-2</v>
      </c>
      <c r="D55" s="38">
        <f t="shared" si="0"/>
        <v>19.869893481818185</v>
      </c>
      <c r="E55" s="15"/>
      <c r="F55" s="12"/>
      <c r="G55" s="12"/>
      <c r="H55" s="12"/>
    </row>
    <row r="56" spans="1:8" ht="15" x14ac:dyDescent="0.2">
      <c r="A56" s="37" t="s">
        <v>65</v>
      </c>
      <c r="B56" s="37" t="s">
        <v>66</v>
      </c>
      <c r="C56" s="32">
        <v>0.01</v>
      </c>
      <c r="D56" s="38">
        <f t="shared" si="0"/>
        <v>13.246595654545457</v>
      </c>
      <c r="E56" s="15"/>
      <c r="F56" s="12"/>
      <c r="G56" s="12"/>
      <c r="H56" s="12"/>
    </row>
    <row r="57" spans="1:8" ht="15" x14ac:dyDescent="0.2">
      <c r="A57" s="37" t="s">
        <v>67</v>
      </c>
      <c r="B57" s="37" t="s">
        <v>68</v>
      </c>
      <c r="C57" s="32">
        <v>6.0000000000000001E-3</v>
      </c>
      <c r="D57" s="38">
        <f t="shared" si="0"/>
        <v>7.9479573927272735</v>
      </c>
      <c r="E57" s="15"/>
      <c r="F57" s="12"/>
      <c r="G57" s="12"/>
      <c r="H57" s="12"/>
    </row>
    <row r="58" spans="1:8" ht="15" x14ac:dyDescent="0.2">
      <c r="A58" s="37" t="s">
        <v>69</v>
      </c>
      <c r="B58" s="37" t="s">
        <v>70</v>
      </c>
      <c r="C58" s="32">
        <v>2E-3</v>
      </c>
      <c r="D58" s="38">
        <f t="shared" si="0"/>
        <v>2.6493191309090913</v>
      </c>
      <c r="E58" s="107"/>
      <c r="F58" s="12"/>
      <c r="G58" s="12"/>
      <c r="H58" s="12"/>
    </row>
    <row r="59" spans="1:8" ht="15" x14ac:dyDescent="0.2">
      <c r="A59" s="37" t="s">
        <v>71</v>
      </c>
      <c r="B59" s="37" t="s">
        <v>72</v>
      </c>
      <c r="C59" s="32">
        <v>0.08</v>
      </c>
      <c r="D59" s="38">
        <f t="shared" si="0"/>
        <v>105.97276523636366</v>
      </c>
      <c r="E59" s="15"/>
      <c r="F59" s="12"/>
      <c r="G59" s="12"/>
      <c r="H59" s="12"/>
    </row>
    <row r="60" spans="1:8" ht="30" customHeight="1" x14ac:dyDescent="0.25">
      <c r="A60" s="133" t="s">
        <v>44</v>
      </c>
      <c r="B60" s="134"/>
      <c r="C60" s="40">
        <f>SUM(C52:C59)</f>
        <v>0.36800000000000005</v>
      </c>
      <c r="D60" s="70">
        <f>SUM(D52:D59)</f>
        <v>487.47472008727277</v>
      </c>
    </row>
    <row r="61" spans="1:8" ht="15" x14ac:dyDescent="0.2">
      <c r="A61" s="41" t="s">
        <v>73</v>
      </c>
      <c r="B61" s="42"/>
    </row>
    <row r="62" spans="1:8" ht="15" x14ac:dyDescent="0.25">
      <c r="A62" s="28" t="s">
        <v>74</v>
      </c>
      <c r="B62" s="43"/>
      <c r="C62" s="43"/>
      <c r="D62" s="43"/>
      <c r="E62" s="43"/>
    </row>
    <row r="63" spans="1:8" ht="15" x14ac:dyDescent="0.2">
      <c r="A63" s="28" t="s">
        <v>75</v>
      </c>
    </row>
    <row r="65" spans="1:8" ht="24" customHeight="1" x14ac:dyDescent="0.25">
      <c r="A65" s="135" t="s">
        <v>76</v>
      </c>
      <c r="B65" s="136"/>
      <c r="C65" s="136"/>
      <c r="D65" s="136"/>
      <c r="E65" s="136"/>
      <c r="F65" s="136"/>
      <c r="G65" s="137"/>
    </row>
    <row r="66" spans="1:8" ht="25.15" customHeight="1" x14ac:dyDescent="0.25">
      <c r="A66" s="36" t="s">
        <v>77</v>
      </c>
      <c r="B66" s="138" t="s">
        <v>78</v>
      </c>
      <c r="C66" s="139"/>
      <c r="D66" s="139"/>
      <c r="E66" s="139"/>
      <c r="F66" s="139"/>
      <c r="G66" s="140"/>
    </row>
    <row r="67" spans="1:8" ht="15" customHeight="1" x14ac:dyDescent="0.25">
      <c r="A67" s="141"/>
      <c r="B67" s="142"/>
      <c r="C67" s="36" t="s">
        <v>79</v>
      </c>
      <c r="D67" s="36" t="s">
        <v>80</v>
      </c>
      <c r="E67" s="36" t="s">
        <v>81</v>
      </c>
      <c r="F67" s="36" t="s">
        <v>82</v>
      </c>
      <c r="G67" s="36" t="s">
        <v>83</v>
      </c>
    </row>
    <row r="68" spans="1:8" ht="15" x14ac:dyDescent="0.25">
      <c r="A68" s="37" t="s">
        <v>51</v>
      </c>
      <c r="B68" s="37" t="s">
        <v>84</v>
      </c>
      <c r="C68" s="44">
        <v>3</v>
      </c>
      <c r="D68" s="37">
        <v>2</v>
      </c>
      <c r="E68" s="37">
        <v>22</v>
      </c>
      <c r="F68" s="44">
        <f>(B40)*6%</f>
        <v>65.994</v>
      </c>
      <c r="G68" s="71">
        <f>((C68*D68*E68)-F68)</f>
        <v>66.006</v>
      </c>
      <c r="H68" s="15"/>
    </row>
    <row r="69" spans="1:8" ht="15" customHeight="1" x14ac:dyDescent="0.25">
      <c r="A69" s="143" t="s">
        <v>85</v>
      </c>
      <c r="B69" s="144"/>
      <c r="C69" s="141" t="s">
        <v>86</v>
      </c>
      <c r="D69" s="142"/>
      <c r="E69" s="36" t="s">
        <v>87</v>
      </c>
      <c r="F69" s="94" t="s">
        <v>82</v>
      </c>
      <c r="G69" s="73"/>
      <c r="H69" s="15"/>
    </row>
    <row r="70" spans="1:8" ht="13.9" customHeight="1" x14ac:dyDescent="0.25">
      <c r="A70" s="126" t="s">
        <v>88</v>
      </c>
      <c r="B70" s="128"/>
      <c r="C70" s="145">
        <v>18</v>
      </c>
      <c r="D70" s="146"/>
      <c r="E70" s="37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7" t="s">
        <v>61</v>
      </c>
      <c r="B71" s="126" t="s">
        <v>89</v>
      </c>
      <c r="C71" s="127"/>
      <c r="D71" s="127"/>
      <c r="E71" s="127"/>
      <c r="F71" s="128"/>
      <c r="G71" s="44">
        <v>6</v>
      </c>
      <c r="H71" s="15"/>
    </row>
    <row r="72" spans="1:8" ht="15" customHeight="1" x14ac:dyDescent="0.25">
      <c r="A72" s="37" t="s">
        <v>63</v>
      </c>
      <c r="B72" s="126" t="s">
        <v>222</v>
      </c>
      <c r="C72" s="127"/>
      <c r="D72" s="127"/>
      <c r="E72" s="127"/>
      <c r="F72" s="128"/>
      <c r="G72" s="44">
        <v>6</v>
      </c>
      <c r="H72" s="45"/>
    </row>
    <row r="73" spans="1:8" ht="32.450000000000003" customHeight="1" x14ac:dyDescent="0.25">
      <c r="A73" s="2" t="s">
        <v>65</v>
      </c>
      <c r="B73" s="157" t="s">
        <v>43</v>
      </c>
      <c r="C73" s="157"/>
      <c r="D73" s="157"/>
      <c r="E73" s="157"/>
      <c r="F73" s="157"/>
      <c r="G73" s="44">
        <v>0</v>
      </c>
      <c r="H73" s="15"/>
    </row>
    <row r="74" spans="1:8" ht="19.149999999999999" customHeight="1" x14ac:dyDescent="0.25">
      <c r="A74" s="141" t="s">
        <v>44</v>
      </c>
      <c r="B74" s="158"/>
      <c r="C74" s="158"/>
      <c r="D74" s="158"/>
      <c r="E74" s="158"/>
      <c r="F74" s="142"/>
      <c r="G74" s="70">
        <f>SUM(G68,G70,G71,G72,G73)</f>
        <v>434.40599999999995</v>
      </c>
    </row>
    <row r="75" spans="1:8" ht="25.15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7.45" customHeight="1" x14ac:dyDescent="0.25">
      <c r="A76" s="98"/>
      <c r="B76" s="98"/>
      <c r="C76" s="98"/>
      <c r="D76" s="98"/>
      <c r="E76" s="98"/>
      <c r="F76" s="98"/>
    </row>
    <row r="77" spans="1:8" ht="44.45" customHeight="1" x14ac:dyDescent="0.25">
      <c r="A77" s="147" t="s">
        <v>90</v>
      </c>
      <c r="B77" s="148"/>
      <c r="C77" s="149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5" x14ac:dyDescent="0.25">
      <c r="A79" s="6" t="s">
        <v>48</v>
      </c>
      <c r="B79" s="6" t="s">
        <v>49</v>
      </c>
      <c r="C79" s="44">
        <f>$D$48</f>
        <v>224.75956545454545</v>
      </c>
    </row>
    <row r="80" spans="1:8" ht="30" x14ac:dyDescent="0.25">
      <c r="A80" s="6" t="s">
        <v>56</v>
      </c>
      <c r="B80" s="6" t="s">
        <v>57</v>
      </c>
      <c r="C80" s="44">
        <f>$D$60</f>
        <v>487.47472008727277</v>
      </c>
    </row>
    <row r="81" spans="1:8" ht="30" x14ac:dyDescent="0.25">
      <c r="A81" s="6" t="s">
        <v>77</v>
      </c>
      <c r="B81" s="6" t="s">
        <v>78</v>
      </c>
      <c r="C81" s="44">
        <f>$G$74</f>
        <v>434.40599999999995</v>
      </c>
    </row>
    <row r="82" spans="1:8" ht="32.450000000000003" customHeight="1" x14ac:dyDescent="0.25">
      <c r="A82" s="129" t="s">
        <v>44</v>
      </c>
      <c r="B82" s="129"/>
      <c r="C82" s="76">
        <f>SUM(C79:C81)</f>
        <v>1146.6402855418182</v>
      </c>
    </row>
    <row r="83" spans="1:8" ht="15" x14ac:dyDescent="0.25">
      <c r="A83" s="42"/>
      <c r="B83" s="42"/>
    </row>
    <row r="84" spans="1:8" ht="38.450000000000003" customHeight="1" x14ac:dyDescent="0.25">
      <c r="A84" s="147" t="s">
        <v>92</v>
      </c>
      <c r="B84" s="148"/>
      <c r="C84" s="148"/>
      <c r="D84" s="149"/>
    </row>
    <row r="85" spans="1:8" ht="30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8" ht="21.75" customHeight="1" x14ac:dyDescent="0.2">
      <c r="A86" s="6" t="s">
        <v>51</v>
      </c>
      <c r="B86" s="6" t="s">
        <v>94</v>
      </c>
      <c r="C86" s="47">
        <v>2.0199999999999999E-2</v>
      </c>
      <c r="D86" s="44">
        <f>$B$40*C86</f>
        <v>22.217980000000001</v>
      </c>
      <c r="E86" s="15" t="s">
        <v>232</v>
      </c>
      <c r="F86" s="5"/>
      <c r="G86" s="5"/>
      <c r="H86" s="5"/>
    </row>
    <row r="87" spans="1:8" ht="45" x14ac:dyDescent="0.2">
      <c r="A87" s="6" t="s">
        <v>53</v>
      </c>
      <c r="B87" s="6" t="s">
        <v>95</v>
      </c>
      <c r="C87" s="47">
        <f>((8%)*(C86))</f>
        <v>1.616E-3</v>
      </c>
      <c r="D87" s="44">
        <f t="shared" ref="D87:D91" si="1">$B$40*C87</f>
        <v>1.7774384000000001</v>
      </c>
      <c r="E87" s="15"/>
      <c r="F87" s="5"/>
      <c r="G87" s="5"/>
      <c r="H87" s="5"/>
    </row>
    <row r="88" spans="1:8" ht="60" x14ac:dyDescent="0.2">
      <c r="A88" s="6" t="s">
        <v>61</v>
      </c>
      <c r="B88" s="6" t="s">
        <v>96</v>
      </c>
      <c r="C88" s="47">
        <f>((40%+10%)*8%)*C86</f>
        <v>8.0800000000000002E-4</v>
      </c>
      <c r="D88" s="44">
        <f t="shared" si="1"/>
        <v>0.88871920000000004</v>
      </c>
      <c r="E88" s="15"/>
      <c r="F88" s="5"/>
      <c r="G88" s="5"/>
      <c r="H88" s="5"/>
    </row>
    <row r="89" spans="1:8" ht="24" customHeight="1" x14ac:dyDescent="0.2">
      <c r="A89" s="6" t="s">
        <v>63</v>
      </c>
      <c r="B89" s="6" t="s">
        <v>97</v>
      </c>
      <c r="C89" s="47">
        <v>2.0199999999999999E-2</v>
      </c>
      <c r="D89" s="44">
        <f t="shared" si="1"/>
        <v>22.217980000000001</v>
      </c>
      <c r="E89" s="15" t="s">
        <v>232</v>
      </c>
      <c r="F89" s="5"/>
      <c r="G89" s="5"/>
      <c r="H89" s="5"/>
    </row>
    <row r="90" spans="1:8" ht="60" x14ac:dyDescent="0.2">
      <c r="A90" s="6" t="s">
        <v>65</v>
      </c>
      <c r="B90" s="6" t="s">
        <v>98</v>
      </c>
      <c r="C90" s="47">
        <f>((C60*C89))</f>
        <v>7.4336000000000003E-3</v>
      </c>
      <c r="D90" s="44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67</v>
      </c>
      <c r="B91" s="6" t="s">
        <v>99</v>
      </c>
      <c r="C91" s="47">
        <f>(((40%+10%)*8%)*C89)</f>
        <v>8.0800000000000002E-4</v>
      </c>
      <c r="D91" s="44">
        <f t="shared" si="1"/>
        <v>0.88871920000000004</v>
      </c>
      <c r="E91" s="15"/>
      <c r="F91" s="5"/>
      <c r="G91" s="5"/>
      <c r="H91" s="5"/>
    </row>
    <row r="92" spans="1:8" ht="34.15" customHeight="1" x14ac:dyDescent="0.25">
      <c r="A92" s="150" t="s">
        <v>44</v>
      </c>
      <c r="B92" s="151"/>
      <c r="C92" s="152"/>
      <c r="D92" s="76">
        <f>SUM(D86:D91)</f>
        <v>56.167053439999997</v>
      </c>
    </row>
    <row r="93" spans="1:8" ht="15" x14ac:dyDescent="0.25">
      <c r="A93" s="42"/>
      <c r="B93" s="42"/>
      <c r="C93" s="42"/>
      <c r="D93" s="49"/>
    </row>
    <row r="94" spans="1:8" ht="43.9" customHeight="1" x14ac:dyDescent="0.25">
      <c r="A94" s="147" t="s">
        <v>100</v>
      </c>
      <c r="B94" s="148"/>
      <c r="C94" s="148"/>
      <c r="D94" s="149"/>
    </row>
    <row r="95" spans="1:8" ht="27" customHeight="1" x14ac:dyDescent="0.25">
      <c r="A95" s="153" t="s">
        <v>101</v>
      </c>
      <c r="B95" s="123"/>
      <c r="C95" s="123"/>
      <c r="D95" s="124"/>
    </row>
    <row r="96" spans="1:8" ht="30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0"/>
    </row>
    <row r="97" spans="1:6" ht="30" x14ac:dyDescent="0.25">
      <c r="A97" s="6" t="s">
        <v>51</v>
      </c>
      <c r="B97" s="6" t="s">
        <v>104</v>
      </c>
      <c r="C97" s="47">
        <f>(1/11)-0.00016</f>
        <v>9.0749090909090918E-2</v>
      </c>
      <c r="D97" s="44">
        <f>$B$40*C97</f>
        <v>99.814925090909114</v>
      </c>
      <c r="E97" s="50"/>
    </row>
    <row r="98" spans="1:6" ht="30" x14ac:dyDescent="0.25">
      <c r="A98" s="6" t="s">
        <v>53</v>
      </c>
      <c r="B98" s="6" t="s">
        <v>105</v>
      </c>
      <c r="C98" s="47">
        <v>5.5999999999999999E-3</v>
      </c>
      <c r="D98" s="44">
        <f>$B$40*C98</f>
        <v>6.15944</v>
      </c>
      <c r="E98" s="50"/>
    </row>
    <row r="99" spans="1:6" ht="30" x14ac:dyDescent="0.25">
      <c r="A99" s="6" t="s">
        <v>61</v>
      </c>
      <c r="B99" s="6" t="s">
        <v>106</v>
      </c>
      <c r="C99" s="47">
        <v>5.9999999999999995E-4</v>
      </c>
      <c r="D99" s="44">
        <f t="shared" ref="D99:D102" si="2">$B$40*C99</f>
        <v>0.65993999999999997</v>
      </c>
      <c r="E99" s="50"/>
    </row>
    <row r="100" spans="1:6" ht="45" x14ac:dyDescent="0.25">
      <c r="A100" s="6" t="s">
        <v>63</v>
      </c>
      <c r="B100" s="6" t="s">
        <v>107</v>
      </c>
      <c r="C100" s="47">
        <v>8.9999999999999998E-4</v>
      </c>
      <c r="D100" s="44">
        <f t="shared" si="2"/>
        <v>0.98991000000000007</v>
      </c>
      <c r="E100" s="50"/>
    </row>
    <row r="101" spans="1:6" ht="45" x14ac:dyDescent="0.25">
      <c r="A101" s="6" t="s">
        <v>65</v>
      </c>
      <c r="B101" s="6" t="s">
        <v>108</v>
      </c>
      <c r="C101" s="47">
        <v>6.8999999999999999E-3</v>
      </c>
      <c r="D101" s="44">
        <f t="shared" si="2"/>
        <v>7.5893100000000002</v>
      </c>
      <c r="E101" s="50"/>
    </row>
    <row r="102" spans="1:6" ht="45" x14ac:dyDescent="0.25">
      <c r="A102" s="6" t="s">
        <v>67</v>
      </c>
      <c r="B102" s="6" t="s">
        <v>109</v>
      </c>
      <c r="C102" s="47">
        <v>0</v>
      </c>
      <c r="D102" s="44">
        <f t="shared" si="2"/>
        <v>0</v>
      </c>
      <c r="E102" s="50"/>
    </row>
    <row r="103" spans="1:6" ht="29.45" customHeight="1" x14ac:dyDescent="0.25">
      <c r="A103" s="129" t="s">
        <v>44</v>
      </c>
      <c r="B103" s="129"/>
      <c r="C103" s="31"/>
      <c r="D103" s="48">
        <f>SUM(D97:D102)</f>
        <v>115.21352509090912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23.45" customHeight="1" x14ac:dyDescent="0.25">
      <c r="A105" s="154" t="s">
        <v>110</v>
      </c>
      <c r="B105" s="155"/>
      <c r="C105" s="155"/>
      <c r="D105" s="156"/>
      <c r="E105" s="50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49"/>
      <c r="F106" s="50"/>
    </row>
    <row r="107" spans="1:6" ht="45" x14ac:dyDescent="0.25">
      <c r="A107" s="6" t="s">
        <v>51</v>
      </c>
      <c r="B107" s="6" t="s">
        <v>113</v>
      </c>
      <c r="C107" s="51"/>
      <c r="D107" s="44">
        <f>(B34+B35+B36)*C107</f>
        <v>0</v>
      </c>
      <c r="E107" s="49"/>
      <c r="F107" s="50"/>
    </row>
    <row r="108" spans="1:6" ht="31.9" customHeight="1" x14ac:dyDescent="0.25">
      <c r="A108" s="129" t="s">
        <v>44</v>
      </c>
      <c r="B108" s="129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39" customHeight="1" x14ac:dyDescent="0.25">
      <c r="A110" s="147" t="s">
        <v>114</v>
      </c>
      <c r="B110" s="148"/>
      <c r="C110" s="149"/>
      <c r="D110" s="52"/>
    </row>
    <row r="111" spans="1:6" ht="45" x14ac:dyDescent="0.25">
      <c r="A111" s="31">
        <v>4</v>
      </c>
      <c r="B111" s="31" t="s">
        <v>115</v>
      </c>
      <c r="C111" s="31" t="s">
        <v>36</v>
      </c>
      <c r="D111" s="52"/>
    </row>
    <row r="112" spans="1:6" ht="30" x14ac:dyDescent="0.25">
      <c r="A112" s="6" t="s">
        <v>102</v>
      </c>
      <c r="B112" s="6" t="s">
        <v>103</v>
      </c>
      <c r="C112" s="53">
        <f>$D$103</f>
        <v>115.21352509090912</v>
      </c>
      <c r="D112" s="52"/>
    </row>
    <row r="113" spans="1:5" ht="15" x14ac:dyDescent="0.25">
      <c r="A113" s="6" t="s">
        <v>111</v>
      </c>
      <c r="B113" s="6" t="s">
        <v>116</v>
      </c>
      <c r="C113" s="53">
        <f>$D$107</f>
        <v>0</v>
      </c>
      <c r="D113" s="52"/>
    </row>
    <row r="114" spans="1:5" ht="31.15" customHeight="1" x14ac:dyDescent="0.25">
      <c r="A114" s="129" t="s">
        <v>44</v>
      </c>
      <c r="B114" s="129"/>
      <c r="C114" s="77">
        <f>SUM(C112:C113)</f>
        <v>115.21352509090912</v>
      </c>
      <c r="D114" s="52"/>
    </row>
    <row r="115" spans="1:5" ht="15" x14ac:dyDescent="0.25">
      <c r="A115" s="42"/>
      <c r="B115" s="42"/>
      <c r="C115" s="49"/>
      <c r="D115" s="52"/>
    </row>
    <row r="116" spans="1:5" ht="40.9" customHeight="1" x14ac:dyDescent="0.25">
      <c r="A116" s="147" t="s">
        <v>117</v>
      </c>
      <c r="B116" s="148"/>
      <c r="C116" s="149"/>
      <c r="D116" s="52"/>
    </row>
    <row r="117" spans="1:5" ht="15" x14ac:dyDescent="0.25">
      <c r="A117" s="31">
        <v>5</v>
      </c>
      <c r="B117" s="31" t="s">
        <v>118</v>
      </c>
      <c r="C117" s="31" t="s">
        <v>36</v>
      </c>
      <c r="D117" s="52"/>
    </row>
    <row r="118" spans="1:5" ht="15" x14ac:dyDescent="0.25">
      <c r="A118" s="6" t="s">
        <v>51</v>
      </c>
      <c r="B118" s="6" t="s">
        <v>119</v>
      </c>
      <c r="C118" s="6">
        <v>65.819999999999993</v>
      </c>
      <c r="D118" s="52"/>
    </row>
    <row r="119" spans="1:5" ht="15" x14ac:dyDescent="0.25">
      <c r="A119" s="6" t="s">
        <v>53</v>
      </c>
      <c r="B119" s="6" t="s">
        <v>120</v>
      </c>
      <c r="C119" s="54">
        <v>0</v>
      </c>
      <c r="D119" s="55"/>
    </row>
    <row r="120" spans="1:5" ht="15" x14ac:dyDescent="0.25">
      <c r="A120" s="6" t="s">
        <v>61</v>
      </c>
      <c r="B120" s="6" t="s">
        <v>121</v>
      </c>
      <c r="C120" s="54">
        <v>0</v>
      </c>
      <c r="D120" s="52"/>
    </row>
    <row r="121" spans="1:5" ht="15" x14ac:dyDescent="0.25">
      <c r="A121" s="6" t="s">
        <v>63</v>
      </c>
      <c r="B121" s="6" t="s">
        <v>43</v>
      </c>
      <c r="C121" s="54">
        <v>0</v>
      </c>
      <c r="D121" s="52"/>
    </row>
    <row r="122" spans="1:5" ht="30" customHeight="1" x14ac:dyDescent="0.25">
      <c r="A122" s="129" t="s">
        <v>44</v>
      </c>
      <c r="B122" s="129"/>
      <c r="C122" s="78">
        <f>SUM(C118:C121)</f>
        <v>65.819999999999993</v>
      </c>
      <c r="D122" s="52"/>
    </row>
    <row r="123" spans="1:5" ht="15" x14ac:dyDescent="0.25">
      <c r="A123" s="56" t="s">
        <v>122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40.15" customHeight="1" x14ac:dyDescent="0.25">
      <c r="A125" s="147" t="s">
        <v>123</v>
      </c>
      <c r="B125" s="148"/>
      <c r="C125" s="148"/>
      <c r="D125" s="149"/>
    </row>
    <row r="126" spans="1:5" ht="30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4" customHeight="1" x14ac:dyDescent="0.25">
      <c r="A127" s="6" t="s">
        <v>51</v>
      </c>
      <c r="B127" s="6" t="s">
        <v>125</v>
      </c>
      <c r="C127" s="47">
        <v>5.8099999999999999E-2</v>
      </c>
      <c r="D127" s="53">
        <f>($B$40+$C$82+$D$92+$C$114+$C$122)*C127</f>
        <v>144.30534420262546</v>
      </c>
      <c r="E127" s="101" t="s">
        <v>233</v>
      </c>
    </row>
    <row r="128" spans="1:5" ht="23.25" customHeight="1" x14ac:dyDescent="0.25">
      <c r="A128" s="6" t="s">
        <v>53</v>
      </c>
      <c r="B128" s="6" t="s">
        <v>126</v>
      </c>
      <c r="C128" s="47">
        <v>7.1999999999999995E-2</v>
      </c>
      <c r="D128" s="53">
        <f>($B$40+$C$82+$D$92+$C$114+$C$122+$D$127)*C128</f>
        <v>189.21932699582538</v>
      </c>
      <c r="E128" s="101" t="s">
        <v>233</v>
      </c>
    </row>
    <row r="129" spans="1:7" ht="27.75" customHeight="1" x14ac:dyDescent="0.25">
      <c r="A129" s="6" t="s">
        <v>61</v>
      </c>
      <c r="B129" s="161" t="s">
        <v>127</v>
      </c>
      <c r="C129" s="162"/>
      <c r="D129" s="163"/>
      <c r="E129" s="102" t="s">
        <v>234</v>
      </c>
      <c r="G129" s="104">
        <f>((C147+D127+D128)/0.9135)</f>
        <v>3084.0345213696532</v>
      </c>
    </row>
    <row r="130" spans="1:7" ht="29.25" customHeight="1" x14ac:dyDescent="0.25">
      <c r="A130" s="164" t="s">
        <v>128</v>
      </c>
      <c r="B130" s="2" t="s">
        <v>129</v>
      </c>
      <c r="C130" s="47">
        <v>6.4999999999999997E-3</v>
      </c>
      <c r="D130" s="53">
        <f>($G$129)*C130</f>
        <v>20.046224388902747</v>
      </c>
    </row>
    <row r="131" spans="1:7" ht="27.75" customHeight="1" x14ac:dyDescent="0.25">
      <c r="A131" s="165"/>
      <c r="B131" s="6" t="s">
        <v>130</v>
      </c>
      <c r="C131" s="47">
        <v>0.03</v>
      </c>
      <c r="D131" s="53">
        <f>($G$129)*C131</f>
        <v>92.521035641089597</v>
      </c>
    </row>
    <row r="132" spans="1:7" ht="30" x14ac:dyDescent="0.25">
      <c r="A132" s="6" t="s">
        <v>131</v>
      </c>
      <c r="B132" s="2" t="s">
        <v>132</v>
      </c>
      <c r="C132" s="47">
        <v>0.05</v>
      </c>
      <c r="D132" s="53">
        <f>($G$129)*C132</f>
        <v>154.20172606848269</v>
      </c>
    </row>
    <row r="133" spans="1:7" ht="28.15" customHeight="1" x14ac:dyDescent="0.25">
      <c r="A133" s="150" t="s">
        <v>44</v>
      </c>
      <c r="B133" s="151"/>
      <c r="C133" s="166"/>
      <c r="D133" s="79">
        <f>SUM(D127:D128,D130:D132)</f>
        <v>600.29365729692586</v>
      </c>
    </row>
    <row r="134" spans="1:7" ht="15" x14ac:dyDescent="0.25">
      <c r="A134" s="56" t="s">
        <v>133</v>
      </c>
      <c r="B134" s="46"/>
      <c r="C134" s="46"/>
      <c r="D134" s="46"/>
    </row>
    <row r="135" spans="1:7" ht="15" x14ac:dyDescent="0.25">
      <c r="A135" s="56" t="s">
        <v>134</v>
      </c>
      <c r="B135" s="46"/>
      <c r="C135" s="46"/>
      <c r="D135" s="46"/>
    </row>
    <row r="136" spans="1:7" ht="15" x14ac:dyDescent="0.25">
      <c r="A136" s="105" t="s">
        <v>191</v>
      </c>
      <c r="B136" s="100"/>
      <c r="C136" s="100"/>
      <c r="D136" s="100"/>
    </row>
    <row r="137" spans="1:7" ht="15" x14ac:dyDescent="0.25">
      <c r="A137" s="56" t="s">
        <v>235</v>
      </c>
      <c r="B137" s="100"/>
      <c r="C137" s="100"/>
      <c r="D137" s="100"/>
    </row>
    <row r="138" spans="1:7" ht="15" x14ac:dyDescent="0.25">
      <c r="A138" s="58"/>
      <c r="B138" s="46"/>
      <c r="C138" s="46"/>
      <c r="D138" s="46"/>
    </row>
    <row r="139" spans="1:7" ht="36" customHeight="1" x14ac:dyDescent="0.25">
      <c r="A139" s="147" t="s">
        <v>135</v>
      </c>
      <c r="B139" s="148"/>
      <c r="C139" s="149"/>
      <c r="D139" s="46"/>
    </row>
    <row r="140" spans="1:7" ht="15" x14ac:dyDescent="0.25">
      <c r="A140" s="167"/>
      <c r="B140" s="168" t="s">
        <v>136</v>
      </c>
      <c r="C140" s="129" t="s">
        <v>137</v>
      </c>
      <c r="D140" s="46"/>
    </row>
    <row r="141" spans="1:7" ht="15" x14ac:dyDescent="0.25">
      <c r="A141" s="167"/>
      <c r="B141" s="169"/>
      <c r="C141" s="129"/>
      <c r="D141" s="46"/>
    </row>
    <row r="142" spans="1:7" ht="30" x14ac:dyDescent="0.25">
      <c r="A142" s="6" t="s">
        <v>51</v>
      </c>
      <c r="B142" s="6" t="s">
        <v>34</v>
      </c>
      <c r="C142" s="53">
        <f>$B$40</f>
        <v>1099.9000000000001</v>
      </c>
      <c r="D142" s="46"/>
    </row>
    <row r="143" spans="1:7" ht="45" x14ac:dyDescent="0.25">
      <c r="A143" s="6" t="s">
        <v>53</v>
      </c>
      <c r="B143" s="6" t="s">
        <v>46</v>
      </c>
      <c r="C143" s="53">
        <f>$C$82</f>
        <v>1146.6402855418182</v>
      </c>
      <c r="D143" s="46"/>
    </row>
    <row r="144" spans="1:7" ht="39.6" customHeight="1" x14ac:dyDescent="0.25">
      <c r="A144" s="6" t="s">
        <v>61</v>
      </c>
      <c r="B144" s="6" t="s">
        <v>92</v>
      </c>
      <c r="C144" s="53">
        <f>$D$92</f>
        <v>56.167053439999997</v>
      </c>
      <c r="D144" s="46"/>
    </row>
    <row r="145" spans="1:5" ht="48" customHeight="1" x14ac:dyDescent="0.25">
      <c r="A145" s="6" t="s">
        <v>63</v>
      </c>
      <c r="B145" s="6" t="s">
        <v>100</v>
      </c>
      <c r="C145" s="53">
        <f>$C$114</f>
        <v>115.21352509090912</v>
      </c>
      <c r="D145" s="46"/>
    </row>
    <row r="146" spans="1:5" ht="37.15" customHeight="1" x14ac:dyDescent="0.25">
      <c r="A146" s="6" t="s">
        <v>65</v>
      </c>
      <c r="B146" s="6" t="s">
        <v>117</v>
      </c>
      <c r="C146" s="59">
        <f>$C$122</f>
        <v>65.819999999999993</v>
      </c>
      <c r="D146" s="46"/>
    </row>
    <row r="147" spans="1:5" ht="21.6" customHeight="1" x14ac:dyDescent="0.25">
      <c r="A147" s="160" t="s">
        <v>138</v>
      </c>
      <c r="B147" s="160"/>
      <c r="C147" s="53">
        <f>SUM(C142:C146)</f>
        <v>2483.7408640727276</v>
      </c>
      <c r="D147" s="46"/>
    </row>
    <row r="148" spans="1:5" ht="45.6" customHeight="1" x14ac:dyDescent="0.25">
      <c r="A148" s="6" t="s">
        <v>67</v>
      </c>
      <c r="B148" s="6" t="s">
        <v>123</v>
      </c>
      <c r="C148" s="53">
        <f>$D$133</f>
        <v>600.29365729692586</v>
      </c>
      <c r="D148" s="46"/>
    </row>
    <row r="149" spans="1:5" ht="33" customHeight="1" x14ac:dyDescent="0.25">
      <c r="A149" s="170" t="s">
        <v>139</v>
      </c>
      <c r="B149" s="170"/>
      <c r="C149" s="60">
        <f>SUM(C147:C148)</f>
        <v>3084.0345213696537</v>
      </c>
      <c r="D149" s="46"/>
    </row>
    <row r="150" spans="1:5" ht="15" x14ac:dyDescent="0.25">
      <c r="A150" s="61"/>
    </row>
    <row r="151" spans="1:5" ht="33.6" customHeight="1" x14ac:dyDescent="0.25">
      <c r="A151" s="147" t="s">
        <v>140</v>
      </c>
      <c r="B151" s="148"/>
      <c r="C151" s="148"/>
      <c r="D151" s="148"/>
      <c r="E151" s="149"/>
    </row>
    <row r="152" spans="1:5" ht="45" x14ac:dyDescent="0.25">
      <c r="A152" s="150" t="s">
        <v>141</v>
      </c>
      <c r="B152" s="166"/>
      <c r="C152" s="80" t="s">
        <v>196</v>
      </c>
      <c r="D152" s="80" t="s">
        <v>142</v>
      </c>
      <c r="E152" s="80" t="s">
        <v>197</v>
      </c>
    </row>
    <row r="153" spans="1:5" ht="30" x14ac:dyDescent="0.25">
      <c r="A153" s="150" t="s">
        <v>143</v>
      </c>
      <c r="B153" s="166"/>
      <c r="C153" s="80" t="s">
        <v>144</v>
      </c>
      <c r="D153" s="80" t="s">
        <v>145</v>
      </c>
      <c r="E153" s="80" t="s">
        <v>146</v>
      </c>
    </row>
    <row r="154" spans="1:5" ht="39.6" customHeight="1" x14ac:dyDescent="0.25">
      <c r="A154" s="171" t="str">
        <f t="shared" ref="A154" si="3">$B$18</f>
        <v>Copeira</v>
      </c>
      <c r="B154" s="172"/>
      <c r="C154" s="81">
        <v>3084.0345213696537</v>
      </c>
      <c r="D154" s="19">
        <v>1</v>
      </c>
      <c r="E154" s="81">
        <f>C154*D154</f>
        <v>3084.0345213696537</v>
      </c>
    </row>
    <row r="155" spans="1:5" ht="15" x14ac:dyDescent="0.25">
      <c r="A155" s="46"/>
      <c r="B155" s="173"/>
      <c r="C155" s="173"/>
      <c r="D155" s="173"/>
      <c r="E155" s="173"/>
    </row>
    <row r="156" spans="1:5" ht="43.15" customHeight="1" x14ac:dyDescent="0.25">
      <c r="A156" s="147" t="s">
        <v>147</v>
      </c>
      <c r="B156" s="149"/>
    </row>
    <row r="157" spans="1:5" ht="25.15" customHeight="1" x14ac:dyDescent="0.25">
      <c r="A157" s="31" t="s">
        <v>148</v>
      </c>
      <c r="B157" s="31" t="s">
        <v>149</v>
      </c>
    </row>
    <row r="158" spans="1:5" ht="46.9" customHeight="1" x14ac:dyDescent="0.25">
      <c r="A158" s="31" t="s">
        <v>150</v>
      </c>
      <c r="B158" s="60">
        <f>$E$154</f>
        <v>3084.0345213696537</v>
      </c>
    </row>
    <row r="159" spans="1:5" ht="71.45" customHeight="1" x14ac:dyDescent="0.25">
      <c r="A159" s="31" t="s">
        <v>151</v>
      </c>
      <c r="B159" s="19">
        <v>12</v>
      </c>
    </row>
    <row r="160" spans="1:5" ht="45.6" customHeight="1" x14ac:dyDescent="0.25">
      <c r="A160" s="31" t="s">
        <v>152</v>
      </c>
      <c r="B160" s="60">
        <v>37008.36</v>
      </c>
    </row>
    <row r="161" spans="1:3" ht="15" x14ac:dyDescent="0.25">
      <c r="A161" s="62"/>
      <c r="B161"/>
      <c r="C161"/>
    </row>
  </sheetData>
  <mergeCells count="57">
    <mergeCell ref="A156:B156"/>
    <mergeCell ref="A152:B152"/>
    <mergeCell ref="A153:B153"/>
    <mergeCell ref="A154:B154"/>
    <mergeCell ref="B155:E155"/>
    <mergeCell ref="A151:E151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showGridLines="0" topLeftCell="A146" workbookViewId="0">
      <selection activeCell="E159" sqref="E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2.9" customHeight="1" x14ac:dyDescent="0.25">
      <c r="A5" s="3" t="s">
        <v>0</v>
      </c>
    </row>
    <row r="6" spans="1:8" s="4" customFormat="1" ht="28.9" customHeight="1" x14ac:dyDescent="0.25">
      <c r="A6" s="3" t="s">
        <v>1</v>
      </c>
    </row>
    <row r="7" spans="1:8" s="4" customFormat="1" ht="28.15" customHeight="1" x14ac:dyDescent="0.25">
      <c r="A7" s="3" t="s">
        <v>2</v>
      </c>
    </row>
    <row r="8" spans="1:8" s="4" customFormat="1" ht="15" x14ac:dyDescent="0.25"/>
    <row r="9" spans="1:8" s="4" customFormat="1" ht="27.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33.6" customHeight="1" x14ac:dyDescent="0.2">
      <c r="A11" s="6" t="s">
        <v>6</v>
      </c>
      <c r="B11" s="6" t="s">
        <v>218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5.75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4.6" customHeight="1" x14ac:dyDescent="0.25">
      <c r="A15" s="112" t="s">
        <v>12</v>
      </c>
      <c r="B15" s="113"/>
      <c r="C15" s="12"/>
    </row>
    <row r="16" spans="1:8" s="4" customFormat="1" ht="30" x14ac:dyDescent="0.25">
      <c r="A16" s="13" t="s">
        <v>13</v>
      </c>
      <c r="B16" s="14" t="s">
        <v>217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>
        <v>2</v>
      </c>
      <c r="C17" s="15" t="s">
        <v>16</v>
      </c>
      <c r="D17" s="12"/>
      <c r="E17" s="12"/>
      <c r="F17" s="12"/>
      <c r="G17" s="12"/>
      <c r="H17" s="12"/>
    </row>
    <row r="18" spans="1:8" s="4" customFormat="1" ht="28.15" customHeight="1" x14ac:dyDescent="0.25">
      <c r="A18" s="6" t="s">
        <v>17</v>
      </c>
      <c r="B18" s="16" t="s">
        <v>195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7.15" customHeight="1" x14ac:dyDescent="0.2">
      <c r="A20" s="114" t="s">
        <v>19</v>
      </c>
      <c r="B20" s="115"/>
      <c r="C20" s="18"/>
    </row>
    <row r="21" spans="1:8" s="4" customFormat="1" ht="31.15" customHeight="1" x14ac:dyDescent="0.2">
      <c r="A21" s="109" t="s">
        <v>20</v>
      </c>
      <c r="B21" s="110"/>
      <c r="C21" s="18"/>
    </row>
    <row r="22" spans="1:8" s="4" customFormat="1" ht="75.599999999999994" customHeight="1" x14ac:dyDescent="0.2">
      <c r="A22" s="6" t="s">
        <v>21</v>
      </c>
      <c r="B22" s="95" t="s">
        <v>195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5" t="s">
        <v>226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6">
        <v>1193.72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5" t="s">
        <v>221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06" t="s">
        <v>33</v>
      </c>
      <c r="B30" s="106"/>
      <c r="C30" s="106"/>
      <c r="D30" s="106"/>
      <c r="E30" s="106"/>
      <c r="F30" s="106"/>
      <c r="G30" s="106"/>
      <c r="H30" s="106"/>
    </row>
    <row r="31" spans="1:8" ht="15" x14ac:dyDescent="0.25"/>
    <row r="32" spans="1:8" ht="30" customHeight="1" x14ac:dyDescent="0.25">
      <c r="A32" s="116" t="s">
        <v>34</v>
      </c>
      <c r="B32" s="117"/>
    </row>
    <row r="33" spans="1:12" ht="34.15" customHeight="1" x14ac:dyDescent="0.25">
      <c r="A33" s="22" t="s">
        <v>35</v>
      </c>
      <c r="B33" s="22" t="s">
        <v>36</v>
      </c>
    </row>
    <row r="34" spans="1:12" ht="24" customHeight="1" x14ac:dyDescent="0.2">
      <c r="A34" s="6" t="s">
        <v>37</v>
      </c>
      <c r="B34" s="23">
        <v>1193.72</v>
      </c>
      <c r="C34" s="108" t="s">
        <v>38</v>
      </c>
      <c r="D34" s="108"/>
      <c r="E34" s="108"/>
      <c r="F34" s="108"/>
      <c r="G34" s="108"/>
      <c r="H34" s="108"/>
      <c r="I34" s="5"/>
      <c r="J34" s="5"/>
      <c r="K34" s="5"/>
      <c r="L34" s="5"/>
    </row>
    <row r="35" spans="1:12" ht="30" x14ac:dyDescent="0.2">
      <c r="A35" s="6" t="s">
        <v>39</v>
      </c>
      <c r="B35" s="23"/>
      <c r="C35" s="118"/>
      <c r="D35" s="118"/>
      <c r="E35" s="118"/>
      <c r="F35" s="118"/>
      <c r="G35" s="118"/>
      <c r="H35" s="118"/>
      <c r="I35" s="5"/>
      <c r="J35" s="5"/>
      <c r="K35" s="5"/>
      <c r="L35" s="5"/>
    </row>
    <row r="36" spans="1:12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41</v>
      </c>
      <c r="B37" s="23"/>
    </row>
    <row r="38" spans="1:12" ht="45" x14ac:dyDescent="0.25">
      <c r="A38" s="6" t="s">
        <v>42</v>
      </c>
      <c r="B38" s="23"/>
    </row>
    <row r="39" spans="1:12" ht="30" x14ac:dyDescent="0.25">
      <c r="A39" s="6" t="s">
        <v>43</v>
      </c>
      <c r="B39" s="23"/>
      <c r="C39" s="25"/>
    </row>
    <row r="40" spans="1:12" ht="24" customHeight="1" x14ac:dyDescent="0.25">
      <c r="A40" s="26" t="s">
        <v>44</v>
      </c>
      <c r="B40" s="68">
        <f>SUM(B34:B39)</f>
        <v>1193.72</v>
      </c>
    </row>
    <row r="41" spans="1:12" ht="24" customHeight="1" x14ac:dyDescent="0.2">
      <c r="A41" s="28" t="s">
        <v>45</v>
      </c>
      <c r="B41" s="29"/>
    </row>
    <row r="42" spans="1:12" ht="24" customHeight="1" x14ac:dyDescent="0.2">
      <c r="A42" s="30"/>
      <c r="B42" s="29"/>
    </row>
    <row r="43" spans="1:12" ht="28.15" customHeight="1" x14ac:dyDescent="0.25">
      <c r="A43" s="119" t="s">
        <v>46</v>
      </c>
      <c r="B43" s="120"/>
      <c r="C43" s="120"/>
      <c r="D43" s="121"/>
    </row>
    <row r="44" spans="1:12" ht="31.15" customHeight="1" x14ac:dyDescent="0.25">
      <c r="A44" s="122" t="s">
        <v>47</v>
      </c>
      <c r="B44" s="123"/>
      <c r="C44" s="123"/>
      <c r="D44" s="124"/>
    </row>
    <row r="45" spans="1:12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2" ht="30" customHeight="1" x14ac:dyDescent="0.2">
      <c r="A46" s="6" t="s">
        <v>51</v>
      </c>
      <c r="B46" s="6" t="s">
        <v>52</v>
      </c>
      <c r="C46" s="32">
        <f>(1/12)</f>
        <v>8.3333333333333329E-2</v>
      </c>
      <c r="D46" s="23">
        <f>(B40)*C46</f>
        <v>99.476666666666659</v>
      </c>
      <c r="E46" s="108"/>
      <c r="F46" s="108"/>
      <c r="G46" s="108"/>
      <c r="H46" s="108"/>
    </row>
    <row r="47" spans="1:12" ht="33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23">
        <f>(B40)*C47</f>
        <v>144.45458933333333</v>
      </c>
      <c r="E47" s="108"/>
      <c r="F47" s="108"/>
      <c r="G47" s="108"/>
      <c r="H47" s="108"/>
    </row>
    <row r="48" spans="1:12" ht="24" customHeight="1" x14ac:dyDescent="0.25">
      <c r="A48" s="129" t="s">
        <v>44</v>
      </c>
      <c r="B48" s="129"/>
      <c r="C48" s="19"/>
      <c r="D48" s="35">
        <f>SUM(D46:D47)</f>
        <v>243.93125599999999</v>
      </c>
    </row>
    <row r="50" spans="1:8" ht="51" customHeight="1" x14ac:dyDescent="0.25">
      <c r="A50" s="130" t="s">
        <v>55</v>
      </c>
      <c r="B50" s="131"/>
      <c r="C50" s="131"/>
      <c r="D50" s="132"/>
    </row>
    <row r="51" spans="1:8" ht="30" x14ac:dyDescent="0.25">
      <c r="A51" s="36" t="s">
        <v>56</v>
      </c>
      <c r="B51" s="36" t="s">
        <v>57</v>
      </c>
      <c r="C51" s="36" t="s">
        <v>58</v>
      </c>
      <c r="D51" s="36" t="s">
        <v>36</v>
      </c>
    </row>
    <row r="52" spans="1:8" ht="15" x14ac:dyDescent="0.25">
      <c r="A52" s="37" t="s">
        <v>51</v>
      </c>
      <c r="B52" s="37" t="s">
        <v>59</v>
      </c>
      <c r="C52" s="32">
        <v>0.2</v>
      </c>
      <c r="D52" s="23">
        <f t="shared" ref="D52:D59" si="0">($B$40+$D$48)*C52</f>
        <v>287.53025120000001</v>
      </c>
      <c r="E52" s="15"/>
      <c r="F52" s="12"/>
      <c r="G52" s="12"/>
      <c r="H52" s="12"/>
    </row>
    <row r="53" spans="1:8" ht="15" x14ac:dyDescent="0.25">
      <c r="A53" s="37" t="s">
        <v>53</v>
      </c>
      <c r="B53" s="37" t="s">
        <v>60</v>
      </c>
      <c r="C53" s="32">
        <v>2.5000000000000001E-2</v>
      </c>
      <c r="D53" s="23">
        <f t="shared" si="0"/>
        <v>35.941281400000001</v>
      </c>
      <c r="E53" s="15"/>
      <c r="F53" s="12"/>
      <c r="G53" s="12"/>
      <c r="H53" s="12"/>
    </row>
    <row r="54" spans="1:8" ht="15" x14ac:dyDescent="0.25">
      <c r="A54" s="37" t="s">
        <v>61</v>
      </c>
      <c r="B54" s="37" t="s">
        <v>62</v>
      </c>
      <c r="C54" s="39">
        <v>0.03</v>
      </c>
      <c r="D54" s="23">
        <f t="shared" si="0"/>
        <v>43.129537679999999</v>
      </c>
      <c r="E54" s="15"/>
      <c r="F54" s="12"/>
      <c r="G54" s="12"/>
      <c r="H54" s="12"/>
    </row>
    <row r="55" spans="1:8" ht="15" x14ac:dyDescent="0.25">
      <c r="A55" s="37" t="s">
        <v>63</v>
      </c>
      <c r="B55" s="37" t="s">
        <v>64</v>
      </c>
      <c r="C55" s="32">
        <v>1.4999999999999999E-2</v>
      </c>
      <c r="D55" s="23">
        <f t="shared" si="0"/>
        <v>21.564768839999999</v>
      </c>
      <c r="E55" s="15"/>
      <c r="F55" s="12"/>
      <c r="G55" s="12"/>
      <c r="H55" s="12"/>
    </row>
    <row r="56" spans="1:8" ht="15" x14ac:dyDescent="0.25">
      <c r="A56" s="37" t="s">
        <v>65</v>
      </c>
      <c r="B56" s="37" t="s">
        <v>66</v>
      </c>
      <c r="C56" s="32">
        <v>0.01</v>
      </c>
      <c r="D56" s="23">
        <f t="shared" si="0"/>
        <v>14.376512560000002</v>
      </c>
      <c r="E56" s="15"/>
      <c r="F56" s="12"/>
      <c r="G56" s="12"/>
      <c r="H56" s="12"/>
    </row>
    <row r="57" spans="1:8" ht="15" x14ac:dyDescent="0.25">
      <c r="A57" s="37" t="s">
        <v>67</v>
      </c>
      <c r="B57" s="37" t="s">
        <v>68</v>
      </c>
      <c r="C57" s="32">
        <v>6.0000000000000001E-3</v>
      </c>
      <c r="D57" s="23">
        <f t="shared" si="0"/>
        <v>8.6259075360000015</v>
      </c>
      <c r="E57" s="15"/>
      <c r="F57" s="12"/>
      <c r="G57" s="12"/>
      <c r="H57" s="12"/>
    </row>
    <row r="58" spans="1:8" ht="15" x14ac:dyDescent="0.25">
      <c r="A58" s="37" t="s">
        <v>69</v>
      </c>
      <c r="B58" s="37" t="s">
        <v>70</v>
      </c>
      <c r="C58" s="32">
        <v>2E-3</v>
      </c>
      <c r="D58" s="23">
        <f t="shared" si="0"/>
        <v>2.8753025120000002</v>
      </c>
      <c r="E58" s="15"/>
      <c r="F58" s="12"/>
      <c r="G58" s="12"/>
      <c r="H58" s="12"/>
    </row>
    <row r="59" spans="1:8" ht="15" x14ac:dyDescent="0.25">
      <c r="A59" s="37" t="s">
        <v>71</v>
      </c>
      <c r="B59" s="37" t="s">
        <v>72</v>
      </c>
      <c r="C59" s="32">
        <v>0.08</v>
      </c>
      <c r="D59" s="23">
        <f t="shared" si="0"/>
        <v>115.01210048000002</v>
      </c>
      <c r="E59" s="15"/>
      <c r="F59" s="12"/>
      <c r="G59" s="12"/>
      <c r="H59" s="12"/>
    </row>
    <row r="60" spans="1:8" ht="42" customHeight="1" x14ac:dyDescent="0.25">
      <c r="A60" s="133" t="s">
        <v>44</v>
      </c>
      <c r="B60" s="134"/>
      <c r="C60" s="69">
        <f>SUM(C52:C59)</f>
        <v>0.36800000000000005</v>
      </c>
      <c r="D60" s="70">
        <f>SUM(D52:D59)</f>
        <v>529.05566220800006</v>
      </c>
    </row>
    <row r="61" spans="1:8" ht="15" x14ac:dyDescent="0.2">
      <c r="A61" s="41" t="s">
        <v>73</v>
      </c>
      <c r="B61" s="42"/>
    </row>
    <row r="62" spans="1:8" ht="15" x14ac:dyDescent="0.25">
      <c r="A62" s="28" t="s">
        <v>74</v>
      </c>
      <c r="B62" s="43"/>
      <c r="C62" s="43"/>
      <c r="D62" s="43"/>
      <c r="E62" s="43"/>
    </row>
    <row r="63" spans="1:8" ht="15" x14ac:dyDescent="0.2">
      <c r="A63" s="28" t="s">
        <v>75</v>
      </c>
    </row>
    <row r="65" spans="1:8" ht="30" customHeight="1" x14ac:dyDescent="0.25">
      <c r="A65" s="135" t="s">
        <v>76</v>
      </c>
      <c r="B65" s="136"/>
      <c r="C65" s="136"/>
      <c r="D65" s="136"/>
      <c r="E65" s="136"/>
      <c r="F65" s="136"/>
      <c r="G65" s="137"/>
    </row>
    <row r="66" spans="1:8" ht="26.45" customHeight="1" x14ac:dyDescent="0.25">
      <c r="A66" s="36" t="s">
        <v>77</v>
      </c>
      <c r="B66" s="138" t="s">
        <v>78</v>
      </c>
      <c r="C66" s="139"/>
      <c r="D66" s="139"/>
      <c r="E66" s="139"/>
      <c r="F66" s="139"/>
      <c r="G66" s="140"/>
    </row>
    <row r="67" spans="1:8" ht="15" customHeight="1" x14ac:dyDescent="0.25">
      <c r="A67" s="141"/>
      <c r="B67" s="142"/>
      <c r="C67" s="36" t="s">
        <v>79</v>
      </c>
      <c r="D67" s="36" t="s">
        <v>80</v>
      </c>
      <c r="E67" s="36" t="s">
        <v>81</v>
      </c>
      <c r="F67" s="36" t="s">
        <v>82</v>
      </c>
      <c r="G67" s="36" t="s">
        <v>83</v>
      </c>
    </row>
    <row r="68" spans="1:8" ht="15" x14ac:dyDescent="0.25">
      <c r="A68" s="37" t="s">
        <v>51</v>
      </c>
      <c r="B68" s="37" t="s">
        <v>84</v>
      </c>
      <c r="C68" s="44">
        <v>3</v>
      </c>
      <c r="D68" s="37">
        <v>2</v>
      </c>
      <c r="E68" s="37">
        <v>22</v>
      </c>
      <c r="F68" s="44">
        <f>(B40)*6%</f>
        <v>71.623199999999997</v>
      </c>
      <c r="G68" s="71">
        <f>((C68*D68*E68)-F68)</f>
        <v>60.376800000000003</v>
      </c>
      <c r="H68" s="15"/>
    </row>
    <row r="69" spans="1:8" ht="15" customHeight="1" x14ac:dyDescent="0.25">
      <c r="A69" s="143" t="s">
        <v>85</v>
      </c>
      <c r="B69" s="144"/>
      <c r="C69" s="141" t="s">
        <v>86</v>
      </c>
      <c r="D69" s="142"/>
      <c r="E69" s="36" t="s">
        <v>87</v>
      </c>
      <c r="F69" s="94" t="s">
        <v>82</v>
      </c>
      <c r="G69" s="73"/>
      <c r="H69" s="15"/>
    </row>
    <row r="70" spans="1:8" ht="13.9" customHeight="1" x14ac:dyDescent="0.25">
      <c r="A70" s="126" t="s">
        <v>88</v>
      </c>
      <c r="B70" s="128"/>
      <c r="C70" s="145">
        <v>18</v>
      </c>
      <c r="D70" s="146"/>
      <c r="E70" s="37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7" t="s">
        <v>61</v>
      </c>
      <c r="B71" s="126" t="s">
        <v>89</v>
      </c>
      <c r="C71" s="127"/>
      <c r="D71" s="127"/>
      <c r="E71" s="127"/>
      <c r="F71" s="128"/>
      <c r="G71" s="44">
        <v>6</v>
      </c>
      <c r="H71" s="15"/>
    </row>
    <row r="72" spans="1:8" ht="15" customHeight="1" x14ac:dyDescent="0.25">
      <c r="A72" s="37" t="s">
        <v>63</v>
      </c>
      <c r="B72" s="126" t="s">
        <v>222</v>
      </c>
      <c r="C72" s="127"/>
      <c r="D72" s="127"/>
      <c r="E72" s="127"/>
      <c r="F72" s="128"/>
      <c r="G72" s="44">
        <v>6</v>
      </c>
      <c r="H72" s="45"/>
    </row>
    <row r="73" spans="1:8" ht="36.6" customHeight="1" x14ac:dyDescent="0.25">
      <c r="A73" s="2" t="s">
        <v>65</v>
      </c>
      <c r="B73" s="157" t="s">
        <v>43</v>
      </c>
      <c r="C73" s="157"/>
      <c r="D73" s="157"/>
      <c r="E73" s="157"/>
      <c r="F73" s="157"/>
      <c r="G73" s="44">
        <v>0</v>
      </c>
      <c r="H73" s="15"/>
    </row>
    <row r="74" spans="1:8" ht="15" x14ac:dyDescent="0.25">
      <c r="A74" s="141" t="s">
        <v>44</v>
      </c>
      <c r="B74" s="158"/>
      <c r="C74" s="158"/>
      <c r="D74" s="158"/>
      <c r="E74" s="158"/>
      <c r="F74" s="142"/>
      <c r="G74" s="70">
        <f>SUM(G68,G70,G71,G72,G73)</f>
        <v>428.77679999999998</v>
      </c>
    </row>
    <row r="75" spans="1:8" ht="35.450000000000003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5" customHeight="1" x14ac:dyDescent="0.25">
      <c r="A76" s="98"/>
      <c r="B76" s="98"/>
      <c r="C76" s="98"/>
      <c r="D76" s="98"/>
      <c r="E76" s="98"/>
      <c r="F76" s="98"/>
    </row>
    <row r="77" spans="1:8" ht="47.45" customHeight="1" x14ac:dyDescent="0.25">
      <c r="A77" s="147" t="s">
        <v>90</v>
      </c>
      <c r="B77" s="148"/>
      <c r="C77" s="149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5" x14ac:dyDescent="0.25">
      <c r="A79" s="6" t="s">
        <v>48</v>
      </c>
      <c r="B79" s="6" t="s">
        <v>49</v>
      </c>
      <c r="C79" s="44">
        <f>$D$48</f>
        <v>243.93125599999999</v>
      </c>
    </row>
    <row r="80" spans="1:8" ht="30" x14ac:dyDescent="0.25">
      <c r="A80" s="6" t="s">
        <v>56</v>
      </c>
      <c r="B80" s="6" t="s">
        <v>57</v>
      </c>
      <c r="C80" s="44">
        <f>$D$60</f>
        <v>529.05566220800006</v>
      </c>
    </row>
    <row r="81" spans="1:8" ht="30" x14ac:dyDescent="0.25">
      <c r="A81" s="6" t="s">
        <v>77</v>
      </c>
      <c r="B81" s="6" t="s">
        <v>78</v>
      </c>
      <c r="C81" s="44">
        <f>$G$74</f>
        <v>428.77679999999998</v>
      </c>
    </row>
    <row r="82" spans="1:8" ht="28.15" customHeight="1" x14ac:dyDescent="0.25">
      <c r="A82" s="129" t="s">
        <v>44</v>
      </c>
      <c r="B82" s="129"/>
      <c r="C82" s="68">
        <f>SUM(C79:C81)</f>
        <v>1201.763718208</v>
      </c>
    </row>
    <row r="83" spans="1:8" ht="15" x14ac:dyDescent="0.25">
      <c r="A83" s="42"/>
      <c r="B83" s="42"/>
    </row>
    <row r="84" spans="1:8" ht="21.6" customHeight="1" x14ac:dyDescent="0.25">
      <c r="A84" s="147" t="s">
        <v>92</v>
      </c>
      <c r="B84" s="148"/>
      <c r="C84" s="148"/>
      <c r="D84" s="149"/>
    </row>
    <row r="85" spans="1:8" ht="30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8" ht="15" x14ac:dyDescent="0.2">
      <c r="A86" s="6" t="s">
        <v>51</v>
      </c>
      <c r="B86" s="6" t="s">
        <v>94</v>
      </c>
      <c r="C86" s="47">
        <v>2.0199999999999999E-2</v>
      </c>
      <c r="D86" s="44">
        <f>$B$40*C86</f>
        <v>24.113143999999998</v>
      </c>
      <c r="E86" s="15" t="s">
        <v>232</v>
      </c>
      <c r="F86" s="5"/>
      <c r="G86" s="5"/>
      <c r="H86" s="5"/>
    </row>
    <row r="87" spans="1:8" ht="45" x14ac:dyDescent="0.2">
      <c r="A87" s="6" t="s">
        <v>53</v>
      </c>
      <c r="B87" s="6" t="s">
        <v>95</v>
      </c>
      <c r="C87" s="47">
        <f>((8%)*(C86))</f>
        <v>1.616E-3</v>
      </c>
      <c r="D87" s="44">
        <f>$B$40*C87</f>
        <v>1.92905152</v>
      </c>
      <c r="E87" s="15"/>
      <c r="F87" s="5"/>
      <c r="G87" s="5"/>
      <c r="H87" s="5"/>
    </row>
    <row r="88" spans="1:8" ht="60" x14ac:dyDescent="0.2">
      <c r="A88" s="6" t="s">
        <v>61</v>
      </c>
      <c r="B88" s="6" t="s">
        <v>96</v>
      </c>
      <c r="C88" s="47">
        <f>((40%+10%)*8%)*C86</f>
        <v>8.0800000000000002E-4</v>
      </c>
      <c r="D88" s="44">
        <f t="shared" ref="D88:D91" si="1">$B$40*C88</f>
        <v>0.96452576000000001</v>
      </c>
      <c r="E88" s="15"/>
      <c r="F88" s="5"/>
      <c r="G88" s="5"/>
      <c r="H88" s="5"/>
    </row>
    <row r="89" spans="1:8" ht="15" x14ac:dyDescent="0.2">
      <c r="A89" s="6" t="s">
        <v>63</v>
      </c>
      <c r="B89" s="6" t="s">
        <v>97</v>
      </c>
      <c r="C89" s="47">
        <v>2.0199999999999999E-2</v>
      </c>
      <c r="D89" s="44">
        <f t="shared" si="1"/>
        <v>24.113143999999998</v>
      </c>
      <c r="E89" s="15" t="s">
        <v>232</v>
      </c>
      <c r="F89" s="5"/>
      <c r="G89" s="5"/>
      <c r="H89" s="5"/>
    </row>
    <row r="90" spans="1:8" ht="60" x14ac:dyDescent="0.2">
      <c r="A90" s="6" t="s">
        <v>65</v>
      </c>
      <c r="B90" s="6" t="s">
        <v>98</v>
      </c>
      <c r="C90" s="47">
        <f>((C60*C89))</f>
        <v>7.4336000000000003E-3</v>
      </c>
      <c r="D90" s="44">
        <f t="shared" si="1"/>
        <v>8.8736369919999998</v>
      </c>
      <c r="E90" s="15"/>
      <c r="F90" s="5"/>
      <c r="G90" s="5"/>
      <c r="H90" s="5"/>
    </row>
    <row r="91" spans="1:8" ht="60" x14ac:dyDescent="0.2">
      <c r="A91" s="6" t="s">
        <v>67</v>
      </c>
      <c r="B91" s="6" t="s">
        <v>99</v>
      </c>
      <c r="C91" s="47">
        <f>(((40%+10%)*8%)*C89)</f>
        <v>8.0800000000000002E-4</v>
      </c>
      <c r="D91" s="44">
        <f t="shared" si="1"/>
        <v>0.96452576000000001</v>
      </c>
      <c r="E91" s="15"/>
      <c r="F91" s="5"/>
      <c r="G91" s="5"/>
      <c r="H91" s="5"/>
    </row>
    <row r="92" spans="1:8" ht="36" customHeight="1" x14ac:dyDescent="0.25">
      <c r="A92" s="150" t="s">
        <v>44</v>
      </c>
      <c r="B92" s="151"/>
      <c r="C92" s="152"/>
      <c r="D92" s="74">
        <f>SUM(D86:D91)</f>
        <v>60.958028032000001</v>
      </c>
    </row>
    <row r="93" spans="1:8" ht="15" x14ac:dyDescent="0.25">
      <c r="A93" s="42"/>
      <c r="B93" s="42"/>
      <c r="C93" s="42"/>
      <c r="D93" s="49"/>
    </row>
    <row r="94" spans="1:8" ht="28.9" customHeight="1" x14ac:dyDescent="0.25">
      <c r="A94" s="147" t="s">
        <v>100</v>
      </c>
      <c r="B94" s="148"/>
      <c r="C94" s="148"/>
      <c r="D94" s="149"/>
    </row>
    <row r="95" spans="1:8" ht="29.45" customHeight="1" x14ac:dyDescent="0.25">
      <c r="A95" s="153" t="s">
        <v>101</v>
      </c>
      <c r="B95" s="123"/>
      <c r="C95" s="123"/>
      <c r="D95" s="124"/>
    </row>
    <row r="96" spans="1:8" ht="30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0"/>
    </row>
    <row r="97" spans="1:6" ht="30" x14ac:dyDescent="0.25">
      <c r="A97" s="6" t="s">
        <v>51</v>
      </c>
      <c r="B97" s="6" t="s">
        <v>104</v>
      </c>
      <c r="C97" s="47">
        <f>(1/11)-0.00016</f>
        <v>9.0749090909090918E-2</v>
      </c>
      <c r="D97" s="44">
        <f>$B$40*C97</f>
        <v>108.32900480000001</v>
      </c>
      <c r="E97" s="50"/>
    </row>
    <row r="98" spans="1:6" ht="30" x14ac:dyDescent="0.25">
      <c r="A98" s="6" t="s">
        <v>53</v>
      </c>
      <c r="B98" s="6" t="s">
        <v>105</v>
      </c>
      <c r="C98" s="47">
        <v>5.5999999999999999E-3</v>
      </c>
      <c r="D98" s="44">
        <f>$B$40*C98</f>
        <v>6.6848320000000001</v>
      </c>
      <c r="E98" s="50"/>
    </row>
    <row r="99" spans="1:6" ht="30" x14ac:dyDescent="0.25">
      <c r="A99" s="6" t="s">
        <v>61</v>
      </c>
      <c r="B99" s="6" t="s">
        <v>106</v>
      </c>
      <c r="C99" s="47">
        <v>5.9999999999999995E-4</v>
      </c>
      <c r="D99" s="44">
        <f t="shared" ref="D99:D102" si="2">$B$40*C99</f>
        <v>0.71623199999999998</v>
      </c>
      <c r="E99" s="50"/>
    </row>
    <row r="100" spans="1:6" ht="45" x14ac:dyDescent="0.25">
      <c r="A100" s="6" t="s">
        <v>63</v>
      </c>
      <c r="B100" s="6" t="s">
        <v>107</v>
      </c>
      <c r="C100" s="47">
        <v>8.9999999999999998E-4</v>
      </c>
      <c r="D100" s="44">
        <f t="shared" si="2"/>
        <v>1.0743480000000001</v>
      </c>
      <c r="E100" s="50"/>
    </row>
    <row r="101" spans="1:6" ht="45" x14ac:dyDescent="0.25">
      <c r="A101" s="6" t="s">
        <v>65</v>
      </c>
      <c r="B101" s="6" t="s">
        <v>108</v>
      </c>
      <c r="C101" s="47">
        <v>6.8999999999999999E-3</v>
      </c>
      <c r="D101" s="44">
        <f t="shared" si="2"/>
        <v>8.2366679999999999</v>
      </c>
      <c r="E101" s="50"/>
    </row>
    <row r="102" spans="1:6" ht="45" x14ac:dyDescent="0.25">
      <c r="A102" s="6" t="s">
        <v>67</v>
      </c>
      <c r="B102" s="6" t="s">
        <v>109</v>
      </c>
      <c r="C102" s="47">
        <v>0</v>
      </c>
      <c r="D102" s="44">
        <f t="shared" si="2"/>
        <v>0</v>
      </c>
      <c r="E102" s="50"/>
    </row>
    <row r="103" spans="1:6" ht="33" customHeight="1" x14ac:dyDescent="0.25">
      <c r="A103" s="129" t="s">
        <v>44</v>
      </c>
      <c r="B103" s="129"/>
      <c r="C103" s="31"/>
      <c r="D103" s="48">
        <f>SUM(D97:D102)</f>
        <v>125.04108480000001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26.45" customHeight="1" x14ac:dyDescent="0.25">
      <c r="A105" s="154" t="s">
        <v>110</v>
      </c>
      <c r="B105" s="155"/>
      <c r="C105" s="155"/>
      <c r="D105" s="156"/>
      <c r="E105" s="50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49"/>
      <c r="F106" s="50"/>
    </row>
    <row r="107" spans="1:6" ht="45" x14ac:dyDescent="0.25">
      <c r="A107" s="6" t="s">
        <v>51</v>
      </c>
      <c r="B107" s="6" t="s">
        <v>113</v>
      </c>
      <c r="C107" s="51"/>
      <c r="D107" s="44">
        <f>(B34+B35+B36)*C107</f>
        <v>0</v>
      </c>
      <c r="E107" s="49"/>
      <c r="F107" s="50"/>
    </row>
    <row r="108" spans="1:6" ht="27.6" customHeight="1" x14ac:dyDescent="0.25">
      <c r="A108" s="129" t="s">
        <v>44</v>
      </c>
      <c r="B108" s="129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42" customHeight="1" x14ac:dyDescent="0.25">
      <c r="A110" s="147" t="s">
        <v>114</v>
      </c>
      <c r="B110" s="148"/>
      <c r="C110" s="149"/>
      <c r="D110" s="52"/>
    </row>
    <row r="111" spans="1:6" ht="45" x14ac:dyDescent="0.25">
      <c r="A111" s="31">
        <v>4</v>
      </c>
      <c r="B111" s="31" t="s">
        <v>115</v>
      </c>
      <c r="C111" s="31" t="s">
        <v>36</v>
      </c>
      <c r="D111" s="52"/>
    </row>
    <row r="112" spans="1:6" ht="30" x14ac:dyDescent="0.25">
      <c r="A112" s="6" t="s">
        <v>102</v>
      </c>
      <c r="B112" s="6" t="s">
        <v>103</v>
      </c>
      <c r="C112" s="53">
        <f>$D$103</f>
        <v>125.04108480000001</v>
      </c>
      <c r="D112" s="52"/>
    </row>
    <row r="113" spans="1:5" ht="15" x14ac:dyDescent="0.25">
      <c r="A113" s="6" t="s">
        <v>111</v>
      </c>
      <c r="B113" s="6" t="s">
        <v>116</v>
      </c>
      <c r="C113" s="53">
        <f>$D$107</f>
        <v>0</v>
      </c>
      <c r="D113" s="52"/>
    </row>
    <row r="114" spans="1:5" ht="30" customHeight="1" x14ac:dyDescent="0.25">
      <c r="A114" s="129" t="s">
        <v>44</v>
      </c>
      <c r="B114" s="129"/>
      <c r="C114" s="74">
        <f>SUM(C112:C113)</f>
        <v>125.04108480000001</v>
      </c>
      <c r="D114" s="52"/>
    </row>
    <row r="115" spans="1:5" ht="15" x14ac:dyDescent="0.25">
      <c r="A115" s="42"/>
      <c r="B115" s="42"/>
      <c r="C115" s="49"/>
      <c r="D115" s="52"/>
    </row>
    <row r="116" spans="1:5" ht="31.9" customHeight="1" x14ac:dyDescent="0.25">
      <c r="A116" s="147" t="s">
        <v>117</v>
      </c>
      <c r="B116" s="148"/>
      <c r="C116" s="149"/>
      <c r="D116" s="52"/>
    </row>
    <row r="117" spans="1:5" ht="15" x14ac:dyDescent="0.25">
      <c r="A117" s="31">
        <v>5</v>
      </c>
      <c r="B117" s="31" t="s">
        <v>118</v>
      </c>
      <c r="C117" s="31" t="s">
        <v>36</v>
      </c>
      <c r="D117" s="52"/>
    </row>
    <row r="118" spans="1:5" ht="15" x14ac:dyDescent="0.25">
      <c r="A118" s="6" t="s">
        <v>51</v>
      </c>
      <c r="B118" s="6" t="s">
        <v>119</v>
      </c>
      <c r="C118" s="6">
        <v>121.23</v>
      </c>
      <c r="D118" s="52"/>
    </row>
    <row r="119" spans="1:5" ht="15" x14ac:dyDescent="0.25">
      <c r="A119" s="6" t="s">
        <v>53</v>
      </c>
      <c r="B119" s="6" t="s">
        <v>120</v>
      </c>
      <c r="C119" s="54">
        <v>0</v>
      </c>
      <c r="D119" s="55"/>
    </row>
    <row r="120" spans="1:5" ht="15" x14ac:dyDescent="0.25">
      <c r="A120" s="6" t="s">
        <v>61</v>
      </c>
      <c r="B120" s="6" t="s">
        <v>121</v>
      </c>
      <c r="C120" s="54">
        <v>0</v>
      </c>
      <c r="D120" s="52"/>
    </row>
    <row r="121" spans="1:5" ht="15" x14ac:dyDescent="0.25">
      <c r="A121" s="6" t="s">
        <v>63</v>
      </c>
      <c r="B121" s="6" t="s">
        <v>43</v>
      </c>
      <c r="C121" s="54">
        <v>0</v>
      </c>
      <c r="D121" s="52"/>
    </row>
    <row r="122" spans="1:5" ht="34.9" customHeight="1" x14ac:dyDescent="0.25">
      <c r="A122" s="129" t="s">
        <v>44</v>
      </c>
      <c r="B122" s="129"/>
      <c r="C122" s="74">
        <f>SUM(C118:C121)</f>
        <v>121.23</v>
      </c>
      <c r="D122" s="52"/>
    </row>
    <row r="123" spans="1:5" ht="15" x14ac:dyDescent="0.25">
      <c r="A123" s="56" t="s">
        <v>122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33" customHeight="1" x14ac:dyDescent="0.25">
      <c r="A125" s="147" t="s">
        <v>123</v>
      </c>
      <c r="B125" s="148"/>
      <c r="C125" s="148"/>
      <c r="D125" s="149"/>
    </row>
    <row r="126" spans="1:5" ht="30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5.5" customHeight="1" x14ac:dyDescent="0.25">
      <c r="A127" s="6" t="s">
        <v>51</v>
      </c>
      <c r="B127" s="6" t="s">
        <v>125</v>
      </c>
      <c r="C127" s="47">
        <v>5.8099999999999999E-2</v>
      </c>
      <c r="D127" s="23">
        <f>($B$40+$C$82+$D$92+$C$114+$C$122)*C127</f>
        <v>157.02761548342403</v>
      </c>
      <c r="E127" s="101" t="s">
        <v>233</v>
      </c>
    </row>
    <row r="128" spans="1:5" ht="26.25" customHeight="1" x14ac:dyDescent="0.25">
      <c r="A128" s="6" t="s">
        <v>53</v>
      </c>
      <c r="B128" s="6" t="s">
        <v>126</v>
      </c>
      <c r="C128" s="47">
        <v>7.1999999999999995E-2</v>
      </c>
      <c r="D128" s="23">
        <f>($B$40+$C$82+$D$92+$C$114+$C$122+$D$127)*C128</f>
        <v>205.90131214968653</v>
      </c>
      <c r="E128" s="101" t="s">
        <v>233</v>
      </c>
    </row>
    <row r="129" spans="1:7" ht="27.75" customHeight="1" x14ac:dyDescent="0.25">
      <c r="A129" s="6" t="s">
        <v>61</v>
      </c>
      <c r="B129" s="161" t="s">
        <v>127</v>
      </c>
      <c r="C129" s="162"/>
      <c r="D129" s="163"/>
      <c r="E129" s="102" t="s">
        <v>234</v>
      </c>
      <c r="G129" s="103">
        <f>((C147+D127+D128)/0.9135)</f>
        <v>3355.9296756136955</v>
      </c>
    </row>
    <row r="130" spans="1:7" ht="21" customHeight="1" x14ac:dyDescent="0.25">
      <c r="A130" s="164" t="s">
        <v>128</v>
      </c>
      <c r="B130" s="2" t="s">
        <v>129</v>
      </c>
      <c r="C130" s="47">
        <v>6.4999999999999997E-3</v>
      </c>
      <c r="D130" s="23">
        <f>($G$129)*C130</f>
        <v>21.813542891489021</v>
      </c>
    </row>
    <row r="131" spans="1:7" ht="32.25" customHeight="1" x14ac:dyDescent="0.25">
      <c r="A131" s="165"/>
      <c r="B131" s="6" t="s">
        <v>130</v>
      </c>
      <c r="C131" s="47">
        <v>0.03</v>
      </c>
      <c r="D131" s="23">
        <f>($G$129)*C131</f>
        <v>100.67789026841086</v>
      </c>
    </row>
    <row r="132" spans="1:7" ht="30" x14ac:dyDescent="0.25">
      <c r="A132" s="6" t="s">
        <v>131</v>
      </c>
      <c r="B132" s="2" t="s">
        <v>132</v>
      </c>
      <c r="C132" s="47">
        <v>0.05</v>
      </c>
      <c r="D132" s="23">
        <f>($G$129)*C132</f>
        <v>167.79648378068478</v>
      </c>
    </row>
    <row r="133" spans="1:7" ht="42" customHeight="1" x14ac:dyDescent="0.25">
      <c r="A133" s="150" t="s">
        <v>44</v>
      </c>
      <c r="B133" s="151"/>
      <c r="C133" s="166"/>
      <c r="D133" s="74">
        <f>SUM(D127:D128,D130:D132)</f>
        <v>653.2168445736952</v>
      </c>
    </row>
    <row r="134" spans="1:7" ht="15" x14ac:dyDescent="0.25">
      <c r="A134" s="56" t="s">
        <v>133</v>
      </c>
      <c r="B134" s="46"/>
      <c r="C134" s="46"/>
      <c r="D134" s="46"/>
    </row>
    <row r="135" spans="1:7" ht="15" x14ac:dyDescent="0.25">
      <c r="A135" s="56" t="s">
        <v>134</v>
      </c>
      <c r="B135" s="46"/>
      <c r="C135" s="46"/>
      <c r="D135" s="46"/>
    </row>
    <row r="136" spans="1:7" ht="15" x14ac:dyDescent="0.25">
      <c r="A136" s="105" t="s">
        <v>191</v>
      </c>
      <c r="B136" s="100"/>
      <c r="C136" s="100"/>
      <c r="D136" s="100"/>
    </row>
    <row r="137" spans="1:7" ht="15" x14ac:dyDescent="0.25">
      <c r="A137" s="56" t="s">
        <v>235</v>
      </c>
      <c r="B137" s="100"/>
      <c r="C137" s="100"/>
      <c r="D137" s="100"/>
    </row>
    <row r="138" spans="1:7" ht="15" x14ac:dyDescent="0.25">
      <c r="A138" s="58"/>
      <c r="B138" s="46"/>
      <c r="C138" s="46"/>
      <c r="D138" s="46"/>
    </row>
    <row r="139" spans="1:7" ht="30.6" customHeight="1" x14ac:dyDescent="0.25">
      <c r="A139" s="147" t="s">
        <v>135</v>
      </c>
      <c r="B139" s="148"/>
      <c r="C139" s="149"/>
      <c r="D139" s="46"/>
    </row>
    <row r="140" spans="1:7" ht="15" x14ac:dyDescent="0.25">
      <c r="A140" s="167"/>
      <c r="B140" s="168" t="s">
        <v>136</v>
      </c>
      <c r="C140" s="129" t="s">
        <v>137</v>
      </c>
      <c r="D140" s="46"/>
    </row>
    <row r="141" spans="1:7" ht="15" x14ac:dyDescent="0.25">
      <c r="A141" s="167"/>
      <c r="B141" s="169"/>
      <c r="C141" s="129"/>
      <c r="D141" s="46"/>
    </row>
    <row r="142" spans="1:7" ht="30" x14ac:dyDescent="0.25">
      <c r="A142" s="6" t="s">
        <v>51</v>
      </c>
      <c r="B142" s="6" t="s">
        <v>34</v>
      </c>
      <c r="C142" s="53">
        <f>$B$40</f>
        <v>1193.72</v>
      </c>
      <c r="D142" s="46"/>
    </row>
    <row r="143" spans="1:7" ht="45" x14ac:dyDescent="0.25">
      <c r="A143" s="6" t="s">
        <v>53</v>
      </c>
      <c r="B143" s="6" t="s">
        <v>46</v>
      </c>
      <c r="C143" s="53">
        <f>$C$82</f>
        <v>1201.763718208</v>
      </c>
      <c r="D143" s="46"/>
    </row>
    <row r="144" spans="1:7" ht="30" x14ac:dyDescent="0.25">
      <c r="A144" s="6" t="s">
        <v>61</v>
      </c>
      <c r="B144" s="6" t="s">
        <v>92</v>
      </c>
      <c r="C144" s="53">
        <f>$D$92</f>
        <v>60.958028032000001</v>
      </c>
      <c r="D144" s="46"/>
    </row>
    <row r="145" spans="1:5" ht="45" x14ac:dyDescent="0.25">
      <c r="A145" s="6" t="s">
        <v>63</v>
      </c>
      <c r="B145" s="6" t="s">
        <v>100</v>
      </c>
      <c r="C145" s="53">
        <f>$C$114</f>
        <v>125.04108480000001</v>
      </c>
      <c r="D145" s="46"/>
    </row>
    <row r="146" spans="1:5" ht="30" x14ac:dyDescent="0.25">
      <c r="A146" s="6" t="s">
        <v>65</v>
      </c>
      <c r="B146" s="6" t="s">
        <v>117</v>
      </c>
      <c r="C146" s="59">
        <f>$C$122</f>
        <v>121.23</v>
      </c>
      <c r="D146" s="46"/>
    </row>
    <row r="147" spans="1:5" ht="24" customHeight="1" x14ac:dyDescent="0.25">
      <c r="A147" s="160" t="s">
        <v>138</v>
      </c>
      <c r="B147" s="160"/>
      <c r="C147" s="53">
        <f>SUM(C142:C146)</f>
        <v>2702.7128310400003</v>
      </c>
      <c r="D147" s="46"/>
    </row>
    <row r="148" spans="1:5" ht="45" x14ac:dyDescent="0.25">
      <c r="A148" s="6" t="s">
        <v>67</v>
      </c>
      <c r="B148" s="6" t="s">
        <v>123</v>
      </c>
      <c r="C148" s="53">
        <f>$D$133</f>
        <v>653.2168445736952</v>
      </c>
      <c r="D148" s="46"/>
    </row>
    <row r="149" spans="1:5" ht="30.6" customHeight="1" x14ac:dyDescent="0.25">
      <c r="A149" s="170" t="s">
        <v>139</v>
      </c>
      <c r="B149" s="170"/>
      <c r="C149" s="60">
        <f>SUM(C147:C148)</f>
        <v>3355.9296756136955</v>
      </c>
      <c r="D149" s="46"/>
    </row>
    <row r="150" spans="1:5" ht="15" x14ac:dyDescent="0.25">
      <c r="A150" s="61"/>
    </row>
    <row r="151" spans="1:5" ht="36.6" customHeight="1" x14ac:dyDescent="0.25">
      <c r="A151" s="147" t="s">
        <v>140</v>
      </c>
      <c r="B151" s="148"/>
      <c r="C151" s="148"/>
      <c r="D151" s="148"/>
      <c r="E151" s="148"/>
    </row>
    <row r="152" spans="1:5" ht="45" x14ac:dyDescent="0.25">
      <c r="A152" s="150" t="s">
        <v>141</v>
      </c>
      <c r="B152" s="166"/>
      <c r="C152" s="31" t="s">
        <v>196</v>
      </c>
      <c r="D152" s="31" t="s">
        <v>142</v>
      </c>
      <c r="E152" s="31" t="s">
        <v>197</v>
      </c>
    </row>
    <row r="153" spans="1:5" ht="30" x14ac:dyDescent="0.25">
      <c r="A153" s="150" t="s">
        <v>143</v>
      </c>
      <c r="B153" s="166"/>
      <c r="C153" s="31" t="s">
        <v>144</v>
      </c>
      <c r="D153" s="31" t="s">
        <v>145</v>
      </c>
      <c r="E153" s="31" t="s">
        <v>146</v>
      </c>
    </row>
    <row r="154" spans="1:5" ht="39" customHeight="1" x14ac:dyDescent="0.25">
      <c r="A154" s="171" t="str">
        <f t="shared" ref="A154" si="3">$B$18</f>
        <v>Mensageiro</v>
      </c>
      <c r="B154" s="172"/>
      <c r="C154" s="33">
        <v>3355.9296756136955</v>
      </c>
      <c r="D154" s="19">
        <v>2</v>
      </c>
      <c r="E154" s="33">
        <f>C154*D154</f>
        <v>6711.859351227391</v>
      </c>
    </row>
    <row r="155" spans="1:5" ht="15" x14ac:dyDescent="0.25">
      <c r="A155" s="46"/>
      <c r="B155" s="173"/>
      <c r="C155" s="173"/>
      <c r="D155" s="173"/>
      <c r="E155" s="173"/>
    </row>
    <row r="156" spans="1:5" ht="44.45" customHeight="1" x14ac:dyDescent="0.25">
      <c r="A156" s="147" t="s">
        <v>147</v>
      </c>
      <c r="B156" s="148"/>
    </row>
    <row r="157" spans="1:5" ht="30" customHeight="1" x14ac:dyDescent="0.25">
      <c r="A157" s="31" t="s">
        <v>148</v>
      </c>
      <c r="B157" s="31" t="s">
        <v>149</v>
      </c>
    </row>
    <row r="158" spans="1:5" ht="43.15" customHeight="1" x14ac:dyDescent="0.25">
      <c r="A158" s="31" t="s">
        <v>150</v>
      </c>
      <c r="B158" s="60">
        <f>$E$154</f>
        <v>6711.859351227391</v>
      </c>
    </row>
    <row r="159" spans="1:5" ht="60" x14ac:dyDescent="0.25">
      <c r="A159" s="31" t="s">
        <v>151</v>
      </c>
      <c r="B159" s="19">
        <v>12</v>
      </c>
    </row>
    <row r="160" spans="1:5" ht="31.15" customHeight="1" x14ac:dyDescent="0.25">
      <c r="A160" s="31" t="s">
        <v>152</v>
      </c>
      <c r="B160" s="60">
        <f>ROUNDUP((B158*B159),2)</f>
        <v>80542.319999999992</v>
      </c>
    </row>
    <row r="161" spans="1:3" ht="15" x14ac:dyDescent="0.25">
      <c r="A161" s="62"/>
      <c r="B161"/>
      <c r="C161"/>
    </row>
  </sheetData>
  <mergeCells count="56">
    <mergeCell ref="A156:B156"/>
    <mergeCell ref="A139:C139"/>
    <mergeCell ref="A140:A141"/>
    <mergeCell ref="B140:B141"/>
    <mergeCell ref="C140:C141"/>
    <mergeCell ref="A147:B147"/>
    <mergeCell ref="A149:B149"/>
    <mergeCell ref="A151:E151"/>
    <mergeCell ref="A152:B152"/>
    <mergeCell ref="A153:B153"/>
    <mergeCell ref="A154:B154"/>
    <mergeCell ref="B155:E155"/>
    <mergeCell ref="A133:C133"/>
    <mergeCell ref="A94:D94"/>
    <mergeCell ref="A95:D95"/>
    <mergeCell ref="A103:B103"/>
    <mergeCell ref="A105:D105"/>
    <mergeCell ref="A108:B108"/>
    <mergeCell ref="A110:C110"/>
    <mergeCell ref="A114:B114"/>
    <mergeCell ref="A116:C116"/>
    <mergeCell ref="A122:B122"/>
    <mergeCell ref="A125:D125"/>
    <mergeCell ref="A130:A131"/>
    <mergeCell ref="B129:D129"/>
    <mergeCell ref="A92:C92"/>
    <mergeCell ref="A67:B67"/>
    <mergeCell ref="A69:B69"/>
    <mergeCell ref="C69:D69"/>
    <mergeCell ref="A70:B70"/>
    <mergeCell ref="C70:D70"/>
    <mergeCell ref="B71:F71"/>
    <mergeCell ref="B72:F72"/>
    <mergeCell ref="A77:C77"/>
    <mergeCell ref="A82:B82"/>
    <mergeCell ref="A84:D84"/>
    <mergeCell ref="B73:F73"/>
    <mergeCell ref="A74:F74"/>
    <mergeCell ref="A75:F75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  <mergeCell ref="A50:D50"/>
    <mergeCell ref="A60:B60"/>
    <mergeCell ref="A65:G65"/>
    <mergeCell ref="A9:B9"/>
    <mergeCell ref="C9:D9"/>
    <mergeCell ref="A15:B15"/>
    <mergeCell ref="A20:B20"/>
    <mergeCell ref="A21:B21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0"/>
  <sheetViews>
    <sheetView showGridLines="0" topLeftCell="A139" workbookViewId="0">
      <selection sqref="A1:I14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27" customHeight="1" x14ac:dyDescent="0.25">
      <c r="A6" s="3" t="s">
        <v>1</v>
      </c>
    </row>
    <row r="7" spans="1:8" s="4" customFormat="1" ht="27" customHeight="1" x14ac:dyDescent="0.25">
      <c r="A7" s="3" t="s">
        <v>2</v>
      </c>
    </row>
    <row r="8" spans="1:8" s="4" customFormat="1" ht="15" x14ac:dyDescent="0.25"/>
    <row r="9" spans="1:8" s="4" customFormat="1" ht="27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 t="s">
        <v>5</v>
      </c>
      <c r="D10" s="5"/>
      <c r="E10" s="5"/>
      <c r="F10" s="5"/>
      <c r="G10" s="5"/>
      <c r="H10" s="5"/>
    </row>
    <row r="11" spans="1:8" s="4" customFormat="1" ht="23.45" customHeight="1" x14ac:dyDescent="0.2">
      <c r="A11" s="6" t="s">
        <v>6</v>
      </c>
      <c r="B11" s="6" t="s">
        <v>218</v>
      </c>
      <c r="C11" s="7" t="s">
        <v>7</v>
      </c>
      <c r="D11" s="5"/>
      <c r="E11" s="5"/>
      <c r="F11" s="5"/>
      <c r="G11" s="5"/>
      <c r="H11" s="5"/>
    </row>
    <row r="12" spans="1:8" s="4" customFormat="1" ht="105" x14ac:dyDescent="0.2">
      <c r="A12" s="6" t="s">
        <v>8</v>
      </c>
      <c r="B12" s="6" t="s">
        <v>189</v>
      </c>
      <c r="C12" s="7" t="s">
        <v>9</v>
      </c>
      <c r="D12" s="5"/>
      <c r="E12" s="5"/>
      <c r="F12" s="5"/>
      <c r="G12" s="5"/>
      <c r="H12" s="5"/>
    </row>
    <row r="13" spans="1:8" s="4" customFormat="1" ht="43.9" customHeight="1" thickBot="1" x14ac:dyDescent="0.25">
      <c r="A13" s="8" t="s">
        <v>10</v>
      </c>
      <c r="B13" s="9">
        <v>12</v>
      </c>
      <c r="C13" s="7" t="s">
        <v>11</v>
      </c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15" customHeight="1" x14ac:dyDescent="0.25">
      <c r="A15" s="112" t="s">
        <v>12</v>
      </c>
      <c r="B15" s="113"/>
      <c r="C15" s="12"/>
    </row>
    <row r="16" spans="1:8" s="4" customFormat="1" ht="30" x14ac:dyDescent="0.25">
      <c r="A16" s="13" t="s">
        <v>13</v>
      </c>
      <c r="B16" s="14" t="s">
        <v>215</v>
      </c>
      <c r="C16" s="15" t="s">
        <v>14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15</v>
      </c>
      <c r="B17" s="16" t="s">
        <v>216</v>
      </c>
      <c r="C17" s="15" t="s">
        <v>16</v>
      </c>
      <c r="D17" s="12"/>
      <c r="E17" s="12"/>
      <c r="F17" s="12"/>
      <c r="G17" s="12"/>
      <c r="H17" s="12"/>
    </row>
    <row r="18" spans="1:8" s="4" customFormat="1" ht="27.6" customHeight="1" x14ac:dyDescent="0.25">
      <c r="A18" s="6" t="s">
        <v>17</v>
      </c>
      <c r="B18" s="16" t="s">
        <v>200</v>
      </c>
      <c r="C18" s="15" t="s">
        <v>18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9" customHeight="1" x14ac:dyDescent="0.2">
      <c r="A20" s="114" t="s">
        <v>19</v>
      </c>
      <c r="B20" s="115"/>
      <c r="C20" s="18"/>
    </row>
    <row r="21" spans="1:8" s="4" customFormat="1" ht="38.450000000000003" customHeight="1" x14ac:dyDescent="0.2">
      <c r="A21" s="109" t="s">
        <v>20</v>
      </c>
      <c r="B21" s="110"/>
      <c r="C21" s="18"/>
    </row>
    <row r="22" spans="1:8" s="4" customFormat="1" ht="75" x14ac:dyDescent="0.2">
      <c r="A22" s="6" t="s">
        <v>21</v>
      </c>
      <c r="B22" s="95" t="s">
        <v>227</v>
      </c>
      <c r="C22" s="15" t="s">
        <v>22</v>
      </c>
      <c r="D22" s="5"/>
      <c r="E22" s="5"/>
      <c r="F22" s="5"/>
    </row>
    <row r="23" spans="1:8" s="4" customFormat="1" ht="60" x14ac:dyDescent="0.2">
      <c r="A23" s="6" t="s">
        <v>23</v>
      </c>
      <c r="B23" s="95" t="s">
        <v>228</v>
      </c>
      <c r="C23" s="15" t="s">
        <v>24</v>
      </c>
      <c r="D23" s="5"/>
      <c r="E23" s="5"/>
      <c r="F23" s="5"/>
    </row>
    <row r="24" spans="1:8" s="4" customFormat="1" ht="60" x14ac:dyDescent="0.2">
      <c r="A24" s="6" t="s">
        <v>25</v>
      </c>
      <c r="B24" s="96">
        <v>1099.9000000000001</v>
      </c>
      <c r="C24" s="15" t="s">
        <v>26</v>
      </c>
      <c r="D24" s="5"/>
      <c r="E24" s="5"/>
      <c r="F24" s="5"/>
    </row>
    <row r="25" spans="1:8" s="4" customFormat="1" ht="75" x14ac:dyDescent="0.2">
      <c r="A25" s="6" t="s">
        <v>27</v>
      </c>
      <c r="B25" s="95" t="s">
        <v>221</v>
      </c>
      <c r="C25" s="15" t="s">
        <v>28</v>
      </c>
      <c r="D25" s="20"/>
      <c r="E25" s="20"/>
      <c r="F25" s="20"/>
    </row>
    <row r="26" spans="1:8" s="4" customFormat="1" ht="45" x14ac:dyDescent="0.2">
      <c r="A26" s="6" t="s">
        <v>29</v>
      </c>
      <c r="B26" s="97">
        <v>43466</v>
      </c>
      <c r="C26" s="15" t="s">
        <v>30</v>
      </c>
      <c r="D26" s="5"/>
      <c r="E26" s="5"/>
      <c r="F26" s="5"/>
    </row>
    <row r="27" spans="1:8" s="4" customFormat="1" ht="15" x14ac:dyDescent="0.25">
      <c r="A27" s="21" t="s">
        <v>31</v>
      </c>
      <c r="B27" s="11"/>
    </row>
    <row r="28" spans="1:8" s="4" customFormat="1" ht="15" x14ac:dyDescent="0.25">
      <c r="A28" s="21" t="s">
        <v>32</v>
      </c>
      <c r="B28" s="11"/>
    </row>
    <row r="29" spans="1:8" s="4" customFormat="1" ht="15" x14ac:dyDescent="0.25"/>
    <row r="30" spans="1:8" ht="22.5" x14ac:dyDescent="0.3">
      <c r="A30" s="125" t="s">
        <v>33</v>
      </c>
      <c r="B30" s="125"/>
      <c r="C30" s="125"/>
      <c r="D30" s="125"/>
      <c r="E30" s="125"/>
      <c r="F30" s="125"/>
      <c r="G30" s="125"/>
      <c r="H30" s="125"/>
    </row>
    <row r="31" spans="1:8" ht="15" x14ac:dyDescent="0.25"/>
    <row r="32" spans="1:8" ht="36" customHeight="1" x14ac:dyDescent="0.25">
      <c r="A32" s="116" t="s">
        <v>34</v>
      </c>
      <c r="B32" s="117"/>
    </row>
    <row r="33" spans="1:15" ht="41.25" customHeight="1" x14ac:dyDescent="0.25">
      <c r="A33" s="22" t="s">
        <v>35</v>
      </c>
      <c r="B33" s="22" t="s">
        <v>36</v>
      </c>
    </row>
    <row r="34" spans="1:15" ht="24" customHeight="1" x14ac:dyDescent="0.2">
      <c r="A34" s="6" t="s">
        <v>37</v>
      </c>
      <c r="B34" s="23">
        <v>1099.9000000000001</v>
      </c>
      <c r="C34" s="108" t="s">
        <v>38</v>
      </c>
      <c r="D34" s="108"/>
      <c r="E34" s="108"/>
      <c r="F34" s="108"/>
      <c r="G34" s="108"/>
      <c r="H34" s="108"/>
      <c r="I34" s="5"/>
      <c r="J34" s="5"/>
      <c r="K34" s="5"/>
      <c r="L34" s="5"/>
      <c r="M34" s="5"/>
      <c r="N34" s="5"/>
      <c r="O34" s="5"/>
    </row>
    <row r="35" spans="1:15" ht="30" x14ac:dyDescent="0.2">
      <c r="A35" s="6" t="s">
        <v>39</v>
      </c>
      <c r="B35" s="23"/>
      <c r="C35" s="118"/>
      <c r="D35" s="118"/>
      <c r="E35" s="118"/>
      <c r="F35" s="118"/>
      <c r="G35" s="118"/>
      <c r="H35" s="118"/>
      <c r="I35" s="5"/>
      <c r="J35" s="5"/>
      <c r="K35" s="5"/>
      <c r="L35" s="5"/>
      <c r="M35" s="5"/>
      <c r="N35" s="5"/>
      <c r="O35" s="5"/>
    </row>
    <row r="36" spans="1:15" ht="30" x14ac:dyDescent="0.2">
      <c r="A36" s="6" t="s">
        <v>40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  <c r="M36" s="5"/>
      <c r="N36" s="5"/>
      <c r="O36" s="5"/>
    </row>
    <row r="37" spans="1:15" ht="30" x14ac:dyDescent="0.25">
      <c r="A37" s="6" t="s">
        <v>41</v>
      </c>
      <c r="B37" s="23"/>
    </row>
    <row r="38" spans="1:15" ht="45" x14ac:dyDescent="0.25">
      <c r="A38" s="6" t="s">
        <v>42</v>
      </c>
      <c r="B38" s="23"/>
    </row>
    <row r="39" spans="1:15" ht="30" x14ac:dyDescent="0.25">
      <c r="A39" s="6" t="s">
        <v>43</v>
      </c>
      <c r="B39" s="23"/>
      <c r="C39" s="25"/>
    </row>
    <row r="40" spans="1:15" ht="24" customHeight="1" x14ac:dyDescent="0.25">
      <c r="A40" s="26" t="s">
        <v>44</v>
      </c>
      <c r="B40" s="27">
        <f>SUM(B34:B39)</f>
        <v>1099.9000000000001</v>
      </c>
    </row>
    <row r="41" spans="1:15" ht="24" customHeight="1" x14ac:dyDescent="0.2">
      <c r="A41" s="28" t="s">
        <v>45</v>
      </c>
      <c r="B41" s="29"/>
    </row>
    <row r="42" spans="1:15" ht="24" customHeight="1" x14ac:dyDescent="0.2">
      <c r="A42" s="30"/>
      <c r="B42" s="29"/>
    </row>
    <row r="43" spans="1:15" ht="36" customHeight="1" x14ac:dyDescent="0.25">
      <c r="A43" s="119" t="s">
        <v>46</v>
      </c>
      <c r="B43" s="120"/>
      <c r="C43" s="120"/>
      <c r="D43" s="121"/>
    </row>
    <row r="44" spans="1:15" ht="31.15" customHeight="1" x14ac:dyDescent="0.25">
      <c r="A44" s="122" t="s">
        <v>47</v>
      </c>
      <c r="B44" s="123"/>
      <c r="C44" s="123"/>
      <c r="D44" s="124"/>
    </row>
    <row r="45" spans="1:15" ht="45" x14ac:dyDescent="0.25">
      <c r="A45" s="31" t="s">
        <v>48</v>
      </c>
      <c r="B45" s="31" t="s">
        <v>49</v>
      </c>
      <c r="C45" s="31" t="s">
        <v>50</v>
      </c>
      <c r="D45" s="31" t="s">
        <v>36</v>
      </c>
    </row>
    <row r="46" spans="1:15" ht="29.25" customHeight="1" x14ac:dyDescent="0.2">
      <c r="A46" s="6" t="s">
        <v>51</v>
      </c>
      <c r="B46" s="6" t="s">
        <v>52</v>
      </c>
      <c r="C46" s="32">
        <f>(1/12)</f>
        <v>8.3333333333333329E-2</v>
      </c>
      <c r="D46" s="23">
        <f>(B40)*C46</f>
        <v>91.658333333333331</v>
      </c>
      <c r="E46" s="108"/>
      <c r="F46" s="108"/>
      <c r="G46" s="108"/>
      <c r="H46" s="108"/>
      <c r="I46" s="108"/>
    </row>
    <row r="47" spans="1:15" ht="33.75" customHeight="1" x14ac:dyDescent="0.2">
      <c r="A47" s="6" t="s">
        <v>53</v>
      </c>
      <c r="B47" s="6" t="s">
        <v>54</v>
      </c>
      <c r="C47" s="32">
        <f>((1/11)+(1/3)/11)-0.0002</f>
        <v>0.12101212121212121</v>
      </c>
      <c r="D47" s="23">
        <f>(B40)*C47</f>
        <v>133.10123212121212</v>
      </c>
      <c r="E47" s="108"/>
      <c r="F47" s="108"/>
      <c r="G47" s="108"/>
      <c r="H47" s="108"/>
      <c r="I47" s="108"/>
    </row>
    <row r="48" spans="1:15" ht="24" customHeight="1" x14ac:dyDescent="0.25">
      <c r="A48" s="129" t="s">
        <v>44</v>
      </c>
      <c r="B48" s="129"/>
      <c r="C48" s="19"/>
      <c r="D48" s="35">
        <f>SUM(D46:D47)</f>
        <v>224.75956545454545</v>
      </c>
    </row>
    <row r="50" spans="1:9" ht="52.9" customHeight="1" x14ac:dyDescent="0.25">
      <c r="A50" s="130" t="s">
        <v>55</v>
      </c>
      <c r="B50" s="131"/>
      <c r="C50" s="131"/>
      <c r="D50" s="132"/>
    </row>
    <row r="51" spans="1:9" ht="30" x14ac:dyDescent="0.25">
      <c r="A51" s="36" t="s">
        <v>56</v>
      </c>
      <c r="B51" s="36" t="s">
        <v>57</v>
      </c>
      <c r="C51" s="36" t="s">
        <v>58</v>
      </c>
      <c r="D51" s="36" t="s">
        <v>36</v>
      </c>
    </row>
    <row r="52" spans="1:9" ht="15" x14ac:dyDescent="0.25">
      <c r="A52" s="37" t="s">
        <v>51</v>
      </c>
      <c r="B52" s="37" t="s">
        <v>59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  <c r="I52" s="12"/>
    </row>
    <row r="53" spans="1:9" ht="15" x14ac:dyDescent="0.25">
      <c r="A53" s="37" t="s">
        <v>53</v>
      </c>
      <c r="B53" s="37" t="s">
        <v>60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  <c r="I53" s="12"/>
    </row>
    <row r="54" spans="1:9" ht="15" x14ac:dyDescent="0.25">
      <c r="A54" s="37" t="s">
        <v>61</v>
      </c>
      <c r="B54" s="37" t="s">
        <v>62</v>
      </c>
      <c r="C54" s="39">
        <v>0.03</v>
      </c>
      <c r="D54" s="23">
        <f t="shared" si="0"/>
        <v>39.739786963636369</v>
      </c>
      <c r="E54" s="15"/>
      <c r="F54" s="12"/>
      <c r="G54" s="12"/>
      <c r="H54" s="12"/>
      <c r="I54" s="12"/>
    </row>
    <row r="55" spans="1:9" ht="15" x14ac:dyDescent="0.25">
      <c r="A55" s="37" t="s">
        <v>63</v>
      </c>
      <c r="B55" s="37" t="s">
        <v>64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  <c r="I55" s="12"/>
    </row>
    <row r="56" spans="1:9" ht="15" x14ac:dyDescent="0.25">
      <c r="A56" s="37" t="s">
        <v>65</v>
      </c>
      <c r="B56" s="37" t="s">
        <v>66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  <c r="I56" s="12"/>
    </row>
    <row r="57" spans="1:9" ht="15" x14ac:dyDescent="0.25">
      <c r="A57" s="37" t="s">
        <v>67</v>
      </c>
      <c r="B57" s="37" t="s">
        <v>68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  <c r="I57" s="12"/>
    </row>
    <row r="58" spans="1:9" ht="15" x14ac:dyDescent="0.25">
      <c r="A58" s="37" t="s">
        <v>69</v>
      </c>
      <c r="B58" s="37" t="s">
        <v>70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  <c r="I58" s="12"/>
    </row>
    <row r="59" spans="1:9" ht="15" x14ac:dyDescent="0.25">
      <c r="A59" s="37" t="s">
        <v>71</v>
      </c>
      <c r="B59" s="37" t="s">
        <v>72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  <c r="I59" s="12"/>
    </row>
    <row r="60" spans="1:9" ht="29.45" customHeight="1" x14ac:dyDescent="0.25">
      <c r="A60" s="133" t="s">
        <v>44</v>
      </c>
      <c r="B60" s="134"/>
      <c r="C60" s="69">
        <f>SUM(C52:C59)</f>
        <v>0.36800000000000005</v>
      </c>
      <c r="D60" s="70">
        <f>SUM(D52:D59)</f>
        <v>487.47472008727277</v>
      </c>
    </row>
    <row r="61" spans="1:9" ht="15" x14ac:dyDescent="0.2">
      <c r="A61" s="41" t="s">
        <v>73</v>
      </c>
      <c r="B61" s="42"/>
    </row>
    <row r="62" spans="1:9" ht="15" x14ac:dyDescent="0.25">
      <c r="A62" s="28" t="s">
        <v>74</v>
      </c>
      <c r="B62" s="43"/>
      <c r="C62" s="43"/>
      <c r="D62" s="43"/>
      <c r="E62" s="43"/>
    </row>
    <row r="63" spans="1:9" ht="15" x14ac:dyDescent="0.2">
      <c r="A63" s="28" t="s">
        <v>75</v>
      </c>
    </row>
    <row r="65" spans="1:8" ht="27" customHeight="1" x14ac:dyDescent="0.25">
      <c r="A65" s="135" t="s">
        <v>76</v>
      </c>
      <c r="B65" s="136"/>
      <c r="C65" s="136"/>
      <c r="D65" s="136"/>
      <c r="E65" s="136"/>
      <c r="F65" s="136"/>
      <c r="G65" s="137"/>
    </row>
    <row r="66" spans="1:8" ht="29.45" customHeight="1" x14ac:dyDescent="0.25">
      <c r="A66" s="36" t="s">
        <v>77</v>
      </c>
      <c r="B66" s="138" t="s">
        <v>78</v>
      </c>
      <c r="C66" s="139"/>
      <c r="D66" s="139"/>
      <c r="E66" s="139"/>
      <c r="F66" s="139"/>
      <c r="G66" s="140"/>
    </row>
    <row r="67" spans="1:8" ht="15" customHeight="1" x14ac:dyDescent="0.25">
      <c r="A67" s="141"/>
      <c r="B67" s="142"/>
      <c r="C67" s="36" t="s">
        <v>79</v>
      </c>
      <c r="D67" s="36" t="s">
        <v>80</v>
      </c>
      <c r="E67" s="36" t="s">
        <v>81</v>
      </c>
      <c r="F67" s="36" t="s">
        <v>82</v>
      </c>
      <c r="G67" s="36" t="s">
        <v>83</v>
      </c>
    </row>
    <row r="68" spans="1:8" ht="15" x14ac:dyDescent="0.25">
      <c r="A68" s="37" t="s">
        <v>51</v>
      </c>
      <c r="B68" s="37" t="s">
        <v>84</v>
      </c>
      <c r="C68" s="44">
        <v>3</v>
      </c>
      <c r="D68" s="37">
        <v>2</v>
      </c>
      <c r="E68" s="37">
        <v>22</v>
      </c>
      <c r="F68" s="44">
        <f>(B40)*6%</f>
        <v>65.994</v>
      </c>
      <c r="G68" s="71">
        <f>((C68*D68*E68)-F68)</f>
        <v>66.006</v>
      </c>
      <c r="H68" s="15"/>
    </row>
    <row r="69" spans="1:8" ht="15" customHeight="1" x14ac:dyDescent="0.25">
      <c r="A69" s="143" t="s">
        <v>85</v>
      </c>
      <c r="B69" s="144"/>
      <c r="C69" s="141" t="s">
        <v>86</v>
      </c>
      <c r="D69" s="142"/>
      <c r="E69" s="36" t="s">
        <v>87</v>
      </c>
      <c r="F69" s="94" t="s">
        <v>82</v>
      </c>
      <c r="G69" s="73"/>
      <c r="H69" s="15"/>
    </row>
    <row r="70" spans="1:8" ht="13.9" customHeight="1" x14ac:dyDescent="0.25">
      <c r="A70" s="126" t="s">
        <v>88</v>
      </c>
      <c r="B70" s="128"/>
      <c r="C70" s="145">
        <v>18</v>
      </c>
      <c r="D70" s="146"/>
      <c r="E70" s="37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7" t="s">
        <v>61</v>
      </c>
      <c r="B71" s="126" t="s">
        <v>89</v>
      </c>
      <c r="C71" s="127"/>
      <c r="D71" s="127"/>
      <c r="E71" s="127"/>
      <c r="F71" s="128"/>
      <c r="G71" s="44">
        <v>6</v>
      </c>
      <c r="H71" s="15"/>
    </row>
    <row r="72" spans="1:8" ht="15" customHeight="1" x14ac:dyDescent="0.25">
      <c r="A72" s="37" t="s">
        <v>63</v>
      </c>
      <c r="B72" s="126" t="s">
        <v>222</v>
      </c>
      <c r="C72" s="127"/>
      <c r="D72" s="127"/>
      <c r="E72" s="127"/>
      <c r="F72" s="128"/>
      <c r="G72" s="44">
        <v>6</v>
      </c>
      <c r="H72" s="45"/>
    </row>
    <row r="73" spans="1:8" ht="33" customHeight="1" x14ac:dyDescent="0.25">
      <c r="A73" s="2" t="s">
        <v>65</v>
      </c>
      <c r="B73" s="157" t="s">
        <v>43</v>
      </c>
      <c r="C73" s="157"/>
      <c r="D73" s="157"/>
      <c r="E73" s="157"/>
      <c r="F73" s="157"/>
      <c r="G73" s="44">
        <v>0</v>
      </c>
      <c r="H73" s="15"/>
    </row>
    <row r="74" spans="1:8" ht="15" x14ac:dyDescent="0.25">
      <c r="A74" s="141" t="s">
        <v>44</v>
      </c>
      <c r="B74" s="158"/>
      <c r="C74" s="158"/>
      <c r="D74" s="158"/>
      <c r="E74" s="158"/>
      <c r="F74" s="142"/>
      <c r="G74" s="70">
        <f>SUM(G68,G70,G71,G72,G73)</f>
        <v>434.40599999999995</v>
      </c>
    </row>
    <row r="75" spans="1:8" ht="26.45" customHeight="1" x14ac:dyDescent="0.25">
      <c r="A75" s="159" t="s">
        <v>223</v>
      </c>
      <c r="B75" s="159"/>
      <c r="C75" s="159"/>
      <c r="D75" s="159"/>
      <c r="E75" s="159"/>
      <c r="F75" s="159"/>
    </row>
    <row r="76" spans="1:8" ht="15" customHeight="1" x14ac:dyDescent="0.25">
      <c r="A76" s="98"/>
      <c r="B76" s="98"/>
      <c r="C76" s="98"/>
      <c r="D76" s="98"/>
      <c r="E76" s="98"/>
      <c r="F76" s="98"/>
    </row>
    <row r="77" spans="1:8" ht="45" customHeight="1" x14ac:dyDescent="0.25">
      <c r="A77" s="147" t="s">
        <v>90</v>
      </c>
      <c r="B77" s="148"/>
      <c r="C77" s="149"/>
    </row>
    <row r="78" spans="1:8" ht="45" x14ac:dyDescent="0.25">
      <c r="A78" s="31">
        <v>2</v>
      </c>
      <c r="B78" s="31" t="s">
        <v>91</v>
      </c>
      <c r="C78" s="31" t="s">
        <v>36</v>
      </c>
    </row>
    <row r="79" spans="1:8" ht="45" x14ac:dyDescent="0.25">
      <c r="A79" s="6" t="s">
        <v>48</v>
      </c>
      <c r="B79" s="6" t="s">
        <v>49</v>
      </c>
      <c r="C79" s="44">
        <f>$D$48</f>
        <v>224.75956545454545</v>
      </c>
    </row>
    <row r="80" spans="1:8" ht="30" x14ac:dyDescent="0.25">
      <c r="A80" s="6" t="s">
        <v>56</v>
      </c>
      <c r="B80" s="6" t="s">
        <v>57</v>
      </c>
      <c r="C80" s="44">
        <f>$D$60</f>
        <v>487.47472008727277</v>
      </c>
    </row>
    <row r="81" spans="1:9" ht="30" x14ac:dyDescent="0.25">
      <c r="A81" s="6" t="s">
        <v>77</v>
      </c>
      <c r="B81" s="6" t="s">
        <v>78</v>
      </c>
      <c r="C81" s="44">
        <f>$G$74</f>
        <v>434.40599999999995</v>
      </c>
    </row>
    <row r="82" spans="1:9" ht="31.15" customHeight="1" x14ac:dyDescent="0.25">
      <c r="A82" s="129" t="s">
        <v>44</v>
      </c>
      <c r="B82" s="129"/>
      <c r="C82" s="68">
        <f>SUM(C79:C81)</f>
        <v>1146.6402855418182</v>
      </c>
    </row>
    <row r="83" spans="1:9" ht="15" x14ac:dyDescent="0.25">
      <c r="A83" s="42"/>
      <c r="B83" s="42"/>
    </row>
    <row r="84" spans="1:9" ht="31.9" customHeight="1" x14ac:dyDescent="0.25">
      <c r="A84" s="147" t="s">
        <v>92</v>
      </c>
      <c r="B84" s="148"/>
      <c r="C84" s="148"/>
      <c r="D84" s="149"/>
    </row>
    <row r="85" spans="1:9" ht="30" x14ac:dyDescent="0.25">
      <c r="A85" s="31">
        <v>3</v>
      </c>
      <c r="B85" s="31" t="s">
        <v>93</v>
      </c>
      <c r="C85" s="31" t="s">
        <v>50</v>
      </c>
      <c r="D85" s="31" t="s">
        <v>36</v>
      </c>
    </row>
    <row r="86" spans="1:9" ht="15" x14ac:dyDescent="0.2">
      <c r="A86" s="6" t="s">
        <v>51</v>
      </c>
      <c r="B86" s="6" t="s">
        <v>94</v>
      </c>
      <c r="C86" s="47">
        <v>2.0199999999999999E-2</v>
      </c>
      <c r="D86" s="44">
        <f>$B$40*C86</f>
        <v>22.217980000000001</v>
      </c>
      <c r="E86" s="15" t="s">
        <v>232</v>
      </c>
      <c r="F86" s="5"/>
      <c r="G86" s="5"/>
      <c r="H86" s="5"/>
      <c r="I86" s="5"/>
    </row>
    <row r="87" spans="1:9" ht="45" x14ac:dyDescent="0.2">
      <c r="A87" s="6" t="s">
        <v>53</v>
      </c>
      <c r="B87" s="6" t="s">
        <v>95</v>
      </c>
      <c r="C87" s="47">
        <f>((8%)*(C86))</f>
        <v>1.616E-3</v>
      </c>
      <c r="D87" s="44">
        <f>$B$40*C87</f>
        <v>1.7774384000000001</v>
      </c>
      <c r="E87" s="15"/>
      <c r="F87" s="5"/>
      <c r="G87" s="5"/>
      <c r="H87" s="5"/>
      <c r="I87" s="5"/>
    </row>
    <row r="88" spans="1:9" ht="60" x14ac:dyDescent="0.2">
      <c r="A88" s="6" t="s">
        <v>61</v>
      </c>
      <c r="B88" s="6" t="s">
        <v>96</v>
      </c>
      <c r="C88" s="47">
        <f>((40%+10%)*8%)*C86</f>
        <v>8.0800000000000002E-4</v>
      </c>
      <c r="D88" s="44">
        <f t="shared" ref="D88:D91" si="1">$B$40*C88</f>
        <v>0.88871920000000004</v>
      </c>
      <c r="E88" s="15"/>
      <c r="F88" s="5"/>
      <c r="G88" s="5"/>
      <c r="H88" s="5"/>
      <c r="I88" s="5"/>
    </row>
    <row r="89" spans="1:9" ht="15" x14ac:dyDescent="0.2">
      <c r="A89" s="6" t="s">
        <v>63</v>
      </c>
      <c r="B89" s="6" t="s">
        <v>97</v>
      </c>
      <c r="C89" s="47">
        <v>2.0199999999999999E-2</v>
      </c>
      <c r="D89" s="44">
        <f t="shared" si="1"/>
        <v>22.217980000000001</v>
      </c>
      <c r="E89" s="15" t="s">
        <v>232</v>
      </c>
      <c r="F89" s="5"/>
      <c r="G89" s="5"/>
      <c r="H89" s="5"/>
      <c r="I89" s="5"/>
    </row>
    <row r="90" spans="1:9" ht="60" x14ac:dyDescent="0.2">
      <c r="A90" s="6" t="s">
        <v>65</v>
      </c>
      <c r="B90" s="6" t="s">
        <v>98</v>
      </c>
      <c r="C90" s="47">
        <f>((C60*C89))</f>
        <v>7.4336000000000003E-3</v>
      </c>
      <c r="D90" s="44">
        <f t="shared" si="1"/>
        <v>8.1762166400000016</v>
      </c>
      <c r="E90" s="15"/>
      <c r="F90" s="5"/>
      <c r="G90" s="5"/>
      <c r="H90" s="5"/>
      <c r="I90" s="5"/>
    </row>
    <row r="91" spans="1:9" ht="60" x14ac:dyDescent="0.2">
      <c r="A91" s="6" t="s">
        <v>67</v>
      </c>
      <c r="B91" s="6" t="s">
        <v>99</v>
      </c>
      <c r="C91" s="47">
        <f>(((40%+10%)*8%)*C89)</f>
        <v>8.0800000000000002E-4</v>
      </c>
      <c r="D91" s="44">
        <f t="shared" si="1"/>
        <v>0.88871920000000004</v>
      </c>
      <c r="E91" s="15"/>
      <c r="F91" s="5"/>
      <c r="G91" s="5"/>
      <c r="H91" s="5"/>
      <c r="I91" s="5"/>
    </row>
    <row r="92" spans="1:9" ht="35.450000000000003" customHeight="1" x14ac:dyDescent="0.25">
      <c r="A92" s="150" t="s">
        <v>44</v>
      </c>
      <c r="B92" s="151"/>
      <c r="C92" s="152"/>
      <c r="D92" s="77">
        <f>SUM(D86:D91)</f>
        <v>56.167053439999997</v>
      </c>
    </row>
    <row r="93" spans="1:9" ht="15" x14ac:dyDescent="0.25">
      <c r="A93" s="42"/>
      <c r="B93" s="42"/>
      <c r="C93" s="42"/>
      <c r="D93" s="49"/>
    </row>
    <row r="94" spans="1:9" ht="38.450000000000003" customHeight="1" x14ac:dyDescent="0.25">
      <c r="A94" s="147" t="s">
        <v>100</v>
      </c>
      <c r="B94" s="148"/>
      <c r="C94" s="148"/>
      <c r="D94" s="149"/>
    </row>
    <row r="95" spans="1:9" ht="31.15" customHeight="1" x14ac:dyDescent="0.25">
      <c r="A95" s="153" t="s">
        <v>101</v>
      </c>
      <c r="B95" s="123"/>
      <c r="C95" s="123"/>
      <c r="D95" s="124"/>
    </row>
    <row r="96" spans="1:9" ht="30" x14ac:dyDescent="0.25">
      <c r="A96" s="31" t="s">
        <v>102</v>
      </c>
      <c r="B96" s="31" t="s">
        <v>103</v>
      </c>
      <c r="C96" s="31" t="s">
        <v>50</v>
      </c>
      <c r="D96" s="31" t="s">
        <v>36</v>
      </c>
      <c r="E96" s="50"/>
    </row>
    <row r="97" spans="1:6" ht="30" x14ac:dyDescent="0.25">
      <c r="A97" s="6" t="s">
        <v>51</v>
      </c>
      <c r="B97" s="6" t="s">
        <v>104</v>
      </c>
      <c r="C97" s="47">
        <f>(1/11)-0.00016</f>
        <v>9.0749090909090918E-2</v>
      </c>
      <c r="D97" s="44">
        <f>$B$40*C97</f>
        <v>99.814925090909114</v>
      </c>
      <c r="E97" s="50"/>
    </row>
    <row r="98" spans="1:6" ht="30" x14ac:dyDescent="0.25">
      <c r="A98" s="6" t="s">
        <v>53</v>
      </c>
      <c r="B98" s="6" t="s">
        <v>105</v>
      </c>
      <c r="C98" s="47">
        <v>5.5999999999999999E-3</v>
      </c>
      <c r="D98" s="44">
        <f>$B$40*C98</f>
        <v>6.15944</v>
      </c>
      <c r="E98" s="50"/>
    </row>
    <row r="99" spans="1:6" ht="30" x14ac:dyDescent="0.25">
      <c r="A99" s="6" t="s">
        <v>61</v>
      </c>
      <c r="B99" s="6" t="s">
        <v>106</v>
      </c>
      <c r="C99" s="47">
        <v>5.9999999999999995E-4</v>
      </c>
      <c r="D99" s="44">
        <f t="shared" ref="D99:D102" si="2">$B$40*C99</f>
        <v>0.65993999999999997</v>
      </c>
      <c r="E99" s="50"/>
    </row>
    <row r="100" spans="1:6" ht="45" x14ac:dyDescent="0.25">
      <c r="A100" s="6" t="s">
        <v>63</v>
      </c>
      <c r="B100" s="6" t="s">
        <v>107</v>
      </c>
      <c r="C100" s="47">
        <v>8.9999999999999998E-4</v>
      </c>
      <c r="D100" s="44">
        <f t="shared" si="2"/>
        <v>0.98991000000000007</v>
      </c>
      <c r="E100" s="50"/>
    </row>
    <row r="101" spans="1:6" ht="45" x14ac:dyDescent="0.25">
      <c r="A101" s="6" t="s">
        <v>65</v>
      </c>
      <c r="B101" s="6" t="s">
        <v>108</v>
      </c>
      <c r="C101" s="47">
        <v>6.8999999999999999E-3</v>
      </c>
      <c r="D101" s="44">
        <f t="shared" si="2"/>
        <v>7.5893100000000002</v>
      </c>
      <c r="E101" s="50"/>
    </row>
    <row r="102" spans="1:6" ht="45" x14ac:dyDescent="0.25">
      <c r="A102" s="6" t="s">
        <v>67</v>
      </c>
      <c r="B102" s="6" t="s">
        <v>109</v>
      </c>
      <c r="C102" s="47">
        <v>0</v>
      </c>
      <c r="D102" s="44">
        <f t="shared" si="2"/>
        <v>0</v>
      </c>
      <c r="E102" s="50"/>
    </row>
    <row r="103" spans="1:6" ht="38.450000000000003" customHeight="1" x14ac:dyDescent="0.25">
      <c r="A103" s="129" t="s">
        <v>44</v>
      </c>
      <c r="B103" s="129"/>
      <c r="C103" s="31"/>
      <c r="D103" s="48">
        <f>SUM(D97:D102)</f>
        <v>115.21352509090912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31.9" customHeight="1" x14ac:dyDescent="0.25">
      <c r="A105" s="154" t="s">
        <v>110</v>
      </c>
      <c r="B105" s="155"/>
      <c r="C105" s="155"/>
      <c r="D105" s="156"/>
      <c r="E105" s="50"/>
    </row>
    <row r="106" spans="1:6" ht="30" x14ac:dyDescent="0.25">
      <c r="A106" s="31" t="s">
        <v>111</v>
      </c>
      <c r="B106" s="31" t="s">
        <v>112</v>
      </c>
      <c r="C106" s="31" t="s">
        <v>50</v>
      </c>
      <c r="D106" s="31" t="s">
        <v>36</v>
      </c>
      <c r="E106" s="49"/>
      <c r="F106" s="50"/>
    </row>
    <row r="107" spans="1:6" ht="45" x14ac:dyDescent="0.25">
      <c r="A107" s="6" t="s">
        <v>51</v>
      </c>
      <c r="B107" s="6" t="s">
        <v>113</v>
      </c>
      <c r="C107" s="51"/>
      <c r="D107" s="44">
        <f>(B34+B35+B36)*C107</f>
        <v>0</v>
      </c>
      <c r="E107" s="49"/>
      <c r="F107" s="50"/>
    </row>
    <row r="108" spans="1:6" ht="30" customHeight="1" x14ac:dyDescent="0.25">
      <c r="A108" s="129" t="s">
        <v>44</v>
      </c>
      <c r="B108" s="129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35.450000000000003" customHeight="1" x14ac:dyDescent="0.25">
      <c r="A110" s="147" t="s">
        <v>114</v>
      </c>
      <c r="B110" s="148"/>
      <c r="C110" s="149"/>
      <c r="D110" s="52"/>
    </row>
    <row r="111" spans="1:6" ht="45" x14ac:dyDescent="0.25">
      <c r="A111" s="31">
        <v>4</v>
      </c>
      <c r="B111" s="31" t="s">
        <v>115</v>
      </c>
      <c r="C111" s="31" t="s">
        <v>36</v>
      </c>
      <c r="D111" s="52"/>
    </row>
    <row r="112" spans="1:6" ht="30" x14ac:dyDescent="0.25">
      <c r="A112" s="6" t="s">
        <v>102</v>
      </c>
      <c r="B112" s="6" t="s">
        <v>103</v>
      </c>
      <c r="C112" s="53">
        <f>$D$103</f>
        <v>115.21352509090912</v>
      </c>
      <c r="D112" s="52"/>
    </row>
    <row r="113" spans="1:5" ht="15" x14ac:dyDescent="0.25">
      <c r="A113" s="6" t="s">
        <v>111</v>
      </c>
      <c r="B113" s="6" t="s">
        <v>116</v>
      </c>
      <c r="C113" s="53">
        <f>$D$107</f>
        <v>0</v>
      </c>
      <c r="D113" s="52"/>
    </row>
    <row r="114" spans="1:5" ht="32.450000000000003" customHeight="1" x14ac:dyDescent="0.25">
      <c r="A114" s="129" t="s">
        <v>44</v>
      </c>
      <c r="B114" s="129"/>
      <c r="C114" s="77">
        <f>SUM(C112:C113)</f>
        <v>115.21352509090912</v>
      </c>
      <c r="D114" s="52"/>
    </row>
    <row r="115" spans="1:5" ht="15" x14ac:dyDescent="0.25">
      <c r="A115" s="42"/>
      <c r="B115" s="42"/>
      <c r="C115" s="49"/>
      <c r="D115" s="52"/>
    </row>
    <row r="116" spans="1:5" ht="30" customHeight="1" x14ac:dyDescent="0.25">
      <c r="A116" s="147" t="s">
        <v>117</v>
      </c>
      <c r="B116" s="148"/>
      <c r="C116" s="149"/>
      <c r="D116" s="52"/>
    </row>
    <row r="117" spans="1:5" ht="15" x14ac:dyDescent="0.25">
      <c r="A117" s="31">
        <v>5</v>
      </c>
      <c r="B117" s="31" t="s">
        <v>118</v>
      </c>
      <c r="C117" s="31" t="s">
        <v>36</v>
      </c>
      <c r="D117" s="52"/>
    </row>
    <row r="118" spans="1:5" ht="15" x14ac:dyDescent="0.25">
      <c r="A118" s="6" t="s">
        <v>51</v>
      </c>
      <c r="B118" s="6" t="s">
        <v>119</v>
      </c>
      <c r="C118" s="6">
        <v>46.92</v>
      </c>
      <c r="D118" s="52"/>
    </row>
    <row r="119" spans="1:5" ht="15" x14ac:dyDescent="0.25">
      <c r="A119" s="6" t="s">
        <v>53</v>
      </c>
      <c r="B119" s="6" t="s">
        <v>120</v>
      </c>
      <c r="C119" s="54">
        <v>316.01</v>
      </c>
      <c r="D119" s="55"/>
    </row>
    <row r="120" spans="1:5" ht="15" x14ac:dyDescent="0.25">
      <c r="A120" s="6" t="s">
        <v>61</v>
      </c>
      <c r="B120" s="6" t="s">
        <v>121</v>
      </c>
      <c r="C120" s="54">
        <v>1.3</v>
      </c>
      <c r="D120" s="52"/>
    </row>
    <row r="121" spans="1:5" ht="15" x14ac:dyDescent="0.25">
      <c r="A121" s="6" t="s">
        <v>63</v>
      </c>
      <c r="B121" s="6" t="s">
        <v>43</v>
      </c>
      <c r="C121" s="54">
        <v>0</v>
      </c>
      <c r="D121" s="52"/>
    </row>
    <row r="122" spans="1:5" ht="30.6" customHeight="1" x14ac:dyDescent="0.25">
      <c r="A122" s="129" t="s">
        <v>44</v>
      </c>
      <c r="B122" s="129"/>
      <c r="C122" s="79">
        <f>SUM(C118:C121)</f>
        <v>364.23</v>
      </c>
      <c r="D122" s="52"/>
    </row>
    <row r="123" spans="1:5" ht="15" x14ac:dyDescent="0.25">
      <c r="A123" s="56" t="s">
        <v>122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43.9" customHeight="1" x14ac:dyDescent="0.25">
      <c r="A125" s="147" t="s">
        <v>123</v>
      </c>
      <c r="B125" s="148"/>
      <c r="C125" s="148"/>
      <c r="D125" s="149"/>
    </row>
    <row r="126" spans="1:5" ht="30" x14ac:dyDescent="0.25">
      <c r="A126" s="31">
        <v>6</v>
      </c>
      <c r="B126" s="31" t="s">
        <v>124</v>
      </c>
      <c r="C126" s="31" t="s">
        <v>58</v>
      </c>
      <c r="D126" s="31" t="s">
        <v>36</v>
      </c>
    </row>
    <row r="127" spans="1:5" ht="24" customHeight="1" x14ac:dyDescent="0.25">
      <c r="A127" s="6" t="s">
        <v>51</v>
      </c>
      <c r="B127" s="6" t="s">
        <v>125</v>
      </c>
      <c r="C127" s="47">
        <v>5.8099999999999999E-2</v>
      </c>
      <c r="D127" s="23">
        <f>($B$40+$C$82+$D$92+$C$114+$C$122)*C127</f>
        <v>161.64296520262548</v>
      </c>
      <c r="E127" s="101" t="s">
        <v>233</v>
      </c>
    </row>
    <row r="128" spans="1:5" ht="24.75" customHeight="1" x14ac:dyDescent="0.25">
      <c r="A128" s="6" t="s">
        <v>53</v>
      </c>
      <c r="B128" s="6" t="s">
        <v>126</v>
      </c>
      <c r="C128" s="47">
        <v>7.1999999999999995E-2</v>
      </c>
      <c r="D128" s="23">
        <f>($B$40+$C$82+$D$92+$C$114+$C$122+$D$127)*C128</f>
        <v>211.9531557078254</v>
      </c>
      <c r="E128" s="101" t="s">
        <v>233</v>
      </c>
    </row>
    <row r="129" spans="1:7" ht="30.75" customHeight="1" x14ac:dyDescent="0.25">
      <c r="A129" s="6" t="s">
        <v>61</v>
      </c>
      <c r="B129" s="161" t="s">
        <v>127</v>
      </c>
      <c r="C129" s="162"/>
      <c r="D129" s="163"/>
      <c r="E129" s="102" t="s">
        <v>234</v>
      </c>
      <c r="G129" s="103">
        <f>((C147+D127+D128)/0.9135)</f>
        <v>3454.5670333696535</v>
      </c>
    </row>
    <row r="130" spans="1:7" ht="24" customHeight="1" x14ac:dyDescent="0.25">
      <c r="A130" s="164" t="s">
        <v>128</v>
      </c>
      <c r="B130" s="2" t="s">
        <v>129</v>
      </c>
      <c r="C130" s="47">
        <v>6.4999999999999997E-3</v>
      </c>
      <c r="D130" s="23">
        <f>($G$129)*C130</f>
        <v>22.454685716902748</v>
      </c>
    </row>
    <row r="131" spans="1:7" ht="27.75" customHeight="1" x14ac:dyDescent="0.25">
      <c r="A131" s="165"/>
      <c r="B131" s="6" t="s">
        <v>130</v>
      </c>
      <c r="C131" s="47">
        <v>0.03</v>
      </c>
      <c r="D131" s="23">
        <f>($G$129)*C131</f>
        <v>103.6370110010896</v>
      </c>
    </row>
    <row r="132" spans="1:7" ht="30" x14ac:dyDescent="0.25">
      <c r="A132" s="6" t="s">
        <v>131</v>
      </c>
      <c r="B132" s="2" t="s">
        <v>132</v>
      </c>
      <c r="C132" s="47">
        <v>0.05</v>
      </c>
      <c r="D132" s="23">
        <f>($G$129)*C132</f>
        <v>172.72835166848267</v>
      </c>
    </row>
    <row r="133" spans="1:7" ht="38.450000000000003" customHeight="1" x14ac:dyDescent="0.25">
      <c r="A133" s="150" t="s">
        <v>44</v>
      </c>
      <c r="B133" s="151"/>
      <c r="C133" s="166"/>
      <c r="D133" s="79">
        <f>SUM(D127:D128,D130:D132)</f>
        <v>672.41616929692589</v>
      </c>
    </row>
    <row r="134" spans="1:7" ht="15" x14ac:dyDescent="0.25">
      <c r="A134" s="56" t="s">
        <v>133</v>
      </c>
      <c r="B134" s="46"/>
      <c r="C134" s="46"/>
      <c r="D134" s="46"/>
    </row>
    <row r="135" spans="1:7" ht="15" x14ac:dyDescent="0.25">
      <c r="A135" s="56" t="s">
        <v>134</v>
      </c>
      <c r="B135" s="46"/>
      <c r="C135" s="46"/>
      <c r="D135" s="46"/>
    </row>
    <row r="136" spans="1:7" ht="15" x14ac:dyDescent="0.25">
      <c r="A136" s="105" t="s">
        <v>191</v>
      </c>
      <c r="B136" s="100"/>
      <c r="C136" s="100"/>
      <c r="D136" s="100"/>
    </row>
    <row r="137" spans="1:7" ht="15" x14ac:dyDescent="0.25">
      <c r="A137" s="56" t="s">
        <v>235</v>
      </c>
      <c r="B137" s="100"/>
      <c r="C137" s="100"/>
      <c r="D137" s="100"/>
    </row>
    <row r="138" spans="1:7" ht="15" x14ac:dyDescent="0.25">
      <c r="A138" s="58"/>
      <c r="B138" s="46"/>
      <c r="C138" s="46"/>
      <c r="D138" s="46"/>
    </row>
    <row r="139" spans="1:7" ht="37.15" customHeight="1" x14ac:dyDescent="0.25">
      <c r="A139" s="147" t="s">
        <v>135</v>
      </c>
      <c r="B139" s="148"/>
      <c r="C139" s="149"/>
      <c r="D139" s="46"/>
    </row>
    <row r="140" spans="1:7" ht="15" x14ac:dyDescent="0.25">
      <c r="A140" s="167"/>
      <c r="B140" s="168" t="s">
        <v>136</v>
      </c>
      <c r="C140" s="129" t="s">
        <v>137</v>
      </c>
      <c r="D140" s="46"/>
    </row>
    <row r="141" spans="1:7" ht="15" x14ac:dyDescent="0.25">
      <c r="A141" s="167"/>
      <c r="B141" s="169"/>
      <c r="C141" s="129"/>
      <c r="D141" s="46"/>
    </row>
    <row r="142" spans="1:7" ht="30" x14ac:dyDescent="0.25">
      <c r="A142" s="6" t="s">
        <v>51</v>
      </c>
      <c r="B142" s="6" t="s">
        <v>34</v>
      </c>
      <c r="C142" s="53">
        <f>$B$40</f>
        <v>1099.9000000000001</v>
      </c>
      <c r="D142" s="46"/>
    </row>
    <row r="143" spans="1:7" ht="45" x14ac:dyDescent="0.25">
      <c r="A143" s="6" t="s">
        <v>53</v>
      </c>
      <c r="B143" s="6" t="s">
        <v>46</v>
      </c>
      <c r="C143" s="53">
        <f>$C$82</f>
        <v>1146.6402855418182</v>
      </c>
      <c r="D143" s="46"/>
    </row>
    <row r="144" spans="1:7" ht="30" x14ac:dyDescent="0.25">
      <c r="A144" s="6" t="s">
        <v>61</v>
      </c>
      <c r="B144" s="6" t="s">
        <v>92</v>
      </c>
      <c r="C144" s="53">
        <f>$D$92</f>
        <v>56.167053439999997</v>
      </c>
      <c r="D144" s="46"/>
    </row>
    <row r="145" spans="1:4" ht="45" x14ac:dyDescent="0.25">
      <c r="A145" s="6" t="s">
        <v>63</v>
      </c>
      <c r="B145" s="6" t="s">
        <v>100</v>
      </c>
      <c r="C145" s="53">
        <f>$C$114</f>
        <v>115.21352509090912</v>
      </c>
      <c r="D145" s="46"/>
    </row>
    <row r="146" spans="1:4" ht="30" x14ac:dyDescent="0.25">
      <c r="A146" s="6" t="s">
        <v>65</v>
      </c>
      <c r="B146" s="6" t="s">
        <v>117</v>
      </c>
      <c r="C146" s="53">
        <f>$C$122</f>
        <v>364.23</v>
      </c>
      <c r="D146" s="46"/>
    </row>
    <row r="147" spans="1:4" ht="33.6" customHeight="1" x14ac:dyDescent="0.25">
      <c r="A147" s="160" t="s">
        <v>138</v>
      </c>
      <c r="B147" s="160"/>
      <c r="C147" s="53">
        <f>SUM(C142:C146)</f>
        <v>2782.1508640727275</v>
      </c>
      <c r="D147" s="46"/>
    </row>
    <row r="148" spans="1:4" ht="36.6" customHeight="1" x14ac:dyDescent="0.25">
      <c r="A148" s="6" t="s">
        <v>67</v>
      </c>
      <c r="B148" s="6" t="s">
        <v>123</v>
      </c>
      <c r="C148" s="53">
        <f>$D$133</f>
        <v>672.41616929692589</v>
      </c>
      <c r="D148" s="46"/>
    </row>
    <row r="149" spans="1:4" ht="33.6" customHeight="1" x14ac:dyDescent="0.25">
      <c r="A149" s="170" t="s">
        <v>231</v>
      </c>
      <c r="B149" s="170"/>
      <c r="C149" s="60">
        <f>SUM(C147:C148)</f>
        <v>3454.5670333696535</v>
      </c>
      <c r="D149" s="46"/>
    </row>
    <row r="150" spans="1:4" ht="15" x14ac:dyDescent="0.25">
      <c r="A150" s="61"/>
    </row>
  </sheetData>
  <mergeCells count="51"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I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I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topLeftCell="A32" workbookViewId="0">
      <selection activeCell="F50" sqref="F50"/>
    </sheetView>
  </sheetViews>
  <sheetFormatPr defaultRowHeight="15" x14ac:dyDescent="0.25"/>
  <cols>
    <col min="1" max="1" width="22.7109375" customWidth="1"/>
    <col min="2" max="2" width="20.42578125" customWidth="1"/>
    <col min="3" max="3" width="24.7109375" customWidth="1"/>
    <col min="4" max="4" width="24.85546875" customWidth="1"/>
    <col min="5" max="5" width="16.28515625" customWidth="1"/>
    <col min="6" max="6" width="14.140625" customWidth="1"/>
    <col min="7" max="7" width="14.7109375" customWidth="1"/>
  </cols>
  <sheetData>
    <row r="1" spans="1:4" ht="29.45" customHeight="1" x14ac:dyDescent="0.25">
      <c r="A1" s="175" t="s">
        <v>154</v>
      </c>
      <c r="B1" s="176"/>
      <c r="C1" s="176"/>
      <c r="D1" s="177"/>
    </row>
    <row r="2" spans="1:4" ht="31.9" customHeight="1" x14ac:dyDescent="0.25">
      <c r="A2" s="175" t="s">
        <v>202</v>
      </c>
      <c r="B2" s="176"/>
      <c r="C2" s="176"/>
      <c r="D2" s="177"/>
    </row>
    <row r="3" spans="1:4" ht="55.9" customHeight="1" x14ac:dyDescent="0.25">
      <c r="A3" s="175" t="s">
        <v>155</v>
      </c>
      <c r="B3" s="176"/>
      <c r="C3" s="176"/>
      <c r="D3" s="177"/>
    </row>
    <row r="4" spans="1:4" ht="23.45" customHeight="1" x14ac:dyDescent="0.25"/>
    <row r="5" spans="1:4" ht="25.15" customHeight="1" x14ac:dyDescent="0.25">
      <c r="A5" s="174" t="s">
        <v>156</v>
      </c>
      <c r="B5" s="174"/>
      <c r="C5" s="174"/>
      <c r="D5" s="174"/>
    </row>
    <row r="6" spans="1:4" x14ac:dyDescent="0.25">
      <c r="A6" s="178" t="s">
        <v>157</v>
      </c>
      <c r="B6" s="178"/>
      <c r="C6" s="178"/>
      <c r="D6" s="178"/>
    </row>
    <row r="7" spans="1:4" ht="45" customHeight="1" x14ac:dyDescent="0.25">
      <c r="A7" s="178" t="s">
        <v>184</v>
      </c>
      <c r="B7" s="178"/>
      <c r="C7" s="178"/>
      <c r="D7" s="178"/>
    </row>
    <row r="8" spans="1:4" ht="35.450000000000003" customHeight="1" x14ac:dyDescent="0.25">
      <c r="A8" s="19"/>
      <c r="B8" s="31">
        <v>-1</v>
      </c>
      <c r="C8" s="31">
        <v>-2</v>
      </c>
      <c r="D8" s="31" t="s">
        <v>158</v>
      </c>
    </row>
    <row r="9" spans="1:4" ht="38.450000000000003" customHeight="1" x14ac:dyDescent="0.25">
      <c r="A9" s="31" t="s">
        <v>159</v>
      </c>
      <c r="B9" s="31" t="s">
        <v>160</v>
      </c>
      <c r="C9" s="31" t="s">
        <v>161</v>
      </c>
      <c r="D9" s="31" t="s">
        <v>162</v>
      </c>
    </row>
    <row r="10" spans="1:4" ht="36" customHeight="1" x14ac:dyDescent="0.25">
      <c r="A10" s="63"/>
      <c r="B10" s="31" t="s">
        <v>163</v>
      </c>
      <c r="C10" s="31" t="s">
        <v>164</v>
      </c>
      <c r="D10" s="31" t="s">
        <v>165</v>
      </c>
    </row>
    <row r="11" spans="1:4" x14ac:dyDescent="0.25">
      <c r="A11" s="179" t="s">
        <v>166</v>
      </c>
      <c r="B11" s="19" t="s">
        <v>167</v>
      </c>
      <c r="C11" s="180">
        <v>3454.57</v>
      </c>
      <c r="D11" s="180">
        <f>((1/800)*C11)</f>
        <v>4.3182125000000005</v>
      </c>
    </row>
    <row r="12" spans="1:4" x14ac:dyDescent="0.25">
      <c r="A12" s="179"/>
      <c r="B12" s="19">
        <v>800</v>
      </c>
      <c r="C12" s="180"/>
      <c r="D12" s="180"/>
    </row>
    <row r="13" spans="1:4" x14ac:dyDescent="0.25">
      <c r="A13" s="62" t="s">
        <v>168</v>
      </c>
    </row>
    <row r="15" spans="1:4" ht="50.45" customHeight="1" x14ac:dyDescent="0.25">
      <c r="A15" s="174" t="s">
        <v>185</v>
      </c>
      <c r="B15" s="174"/>
      <c r="C15" s="174"/>
      <c r="D15" s="174"/>
    </row>
    <row r="16" spans="1:4" x14ac:dyDescent="0.25">
      <c r="A16" s="19"/>
      <c r="B16" s="31">
        <v>-1</v>
      </c>
      <c r="C16" s="31">
        <v>-2</v>
      </c>
      <c r="D16" s="31" t="s">
        <v>158</v>
      </c>
    </row>
    <row r="17" spans="1:7" x14ac:dyDescent="0.25">
      <c r="A17" s="31" t="s">
        <v>169</v>
      </c>
      <c r="B17" s="31" t="s">
        <v>160</v>
      </c>
      <c r="C17" s="31" t="s">
        <v>161</v>
      </c>
      <c r="D17" s="31" t="s">
        <v>162</v>
      </c>
    </row>
    <row r="18" spans="1:7" x14ac:dyDescent="0.25">
      <c r="A18" s="63"/>
      <c r="B18" s="31" t="s">
        <v>163</v>
      </c>
      <c r="C18" s="31" t="s">
        <v>164</v>
      </c>
      <c r="D18" s="31" t="s">
        <v>165</v>
      </c>
    </row>
    <row r="19" spans="1:7" x14ac:dyDescent="0.25">
      <c r="A19" s="179" t="s">
        <v>166</v>
      </c>
      <c r="B19" s="19" t="s">
        <v>167</v>
      </c>
      <c r="C19" s="180">
        <v>3454.57</v>
      </c>
      <c r="D19" s="180">
        <f>((1/1800)*C19)</f>
        <v>1.9192055555555556</v>
      </c>
    </row>
    <row r="20" spans="1:7" x14ac:dyDescent="0.25">
      <c r="A20" s="179"/>
      <c r="B20" s="64">
        <v>1800</v>
      </c>
      <c r="C20" s="180"/>
      <c r="D20" s="180"/>
    </row>
    <row r="21" spans="1:7" x14ac:dyDescent="0.25">
      <c r="A21" s="62" t="s">
        <v>170</v>
      </c>
    </row>
    <row r="23" spans="1:7" ht="46.15" customHeight="1" x14ac:dyDescent="0.25">
      <c r="A23" s="181" t="s">
        <v>186</v>
      </c>
      <c r="B23" s="182"/>
      <c r="C23" s="182"/>
      <c r="D23" s="182"/>
      <c r="E23" s="182"/>
      <c r="F23" s="182"/>
      <c r="G23" s="183"/>
    </row>
    <row r="24" spans="1:7" x14ac:dyDescent="0.25">
      <c r="A24" s="19"/>
      <c r="B24" s="31">
        <v>-1</v>
      </c>
      <c r="C24" s="31">
        <v>-2</v>
      </c>
      <c r="D24" s="31">
        <v>-3</v>
      </c>
      <c r="E24" s="31">
        <v>-4</v>
      </c>
      <c r="F24" s="31">
        <v>-5</v>
      </c>
      <c r="G24" s="31" t="s">
        <v>171</v>
      </c>
    </row>
    <row r="25" spans="1:7" ht="45" x14ac:dyDescent="0.25">
      <c r="A25" s="31" t="s">
        <v>159</v>
      </c>
      <c r="B25" s="31" t="s">
        <v>160</v>
      </c>
      <c r="C25" s="31" t="s">
        <v>172</v>
      </c>
      <c r="D25" s="31" t="s">
        <v>173</v>
      </c>
      <c r="E25" s="31" t="s">
        <v>174</v>
      </c>
      <c r="F25" s="31" t="s">
        <v>161</v>
      </c>
      <c r="G25" s="31" t="s">
        <v>175</v>
      </c>
    </row>
    <row r="26" spans="1:7" x14ac:dyDescent="0.25">
      <c r="A26" s="63"/>
      <c r="B26" s="31" t="s">
        <v>163</v>
      </c>
      <c r="C26" s="63"/>
      <c r="D26" s="63"/>
      <c r="E26" s="31" t="s">
        <v>176</v>
      </c>
      <c r="F26" s="31" t="s">
        <v>164</v>
      </c>
      <c r="G26" s="31" t="s">
        <v>165</v>
      </c>
    </row>
    <row r="27" spans="1:7" x14ac:dyDescent="0.25">
      <c r="A27" s="179" t="s">
        <v>166</v>
      </c>
      <c r="B27" s="19" t="s">
        <v>177</v>
      </c>
      <c r="C27" s="179">
        <v>16</v>
      </c>
      <c r="D27" s="19" t="s">
        <v>167</v>
      </c>
      <c r="E27" s="184">
        <f>((1/300)*C27*(1/191.32))</f>
        <v>2.7876507073663675E-4</v>
      </c>
      <c r="F27" s="180">
        <v>3454.57</v>
      </c>
      <c r="G27" s="180">
        <f>F27*E27</f>
        <v>0.96301345041466324</v>
      </c>
    </row>
    <row r="28" spans="1:7" x14ac:dyDescent="0.25">
      <c r="A28" s="179"/>
      <c r="B28" s="19">
        <v>300</v>
      </c>
      <c r="C28" s="179"/>
      <c r="D28" s="19">
        <v>191.32</v>
      </c>
      <c r="E28" s="184"/>
      <c r="F28" s="180"/>
      <c r="G28" s="180"/>
    </row>
    <row r="29" spans="1:7" x14ac:dyDescent="0.25">
      <c r="A29" s="65" t="s">
        <v>178</v>
      </c>
    </row>
    <row r="31" spans="1:7" ht="33" customHeight="1" x14ac:dyDescent="0.25">
      <c r="A31" s="174" t="s">
        <v>179</v>
      </c>
      <c r="B31" s="174"/>
      <c r="C31" s="174"/>
      <c r="D31" s="174"/>
      <c r="E31" s="174"/>
      <c r="F31" s="174"/>
      <c r="G31" s="174"/>
    </row>
    <row r="32" spans="1:7" x14ac:dyDescent="0.25">
      <c r="A32" s="179" t="s">
        <v>187</v>
      </c>
      <c r="B32" s="31">
        <v>-1</v>
      </c>
      <c r="C32" s="31">
        <v>-2</v>
      </c>
      <c r="D32" s="31">
        <v>-3</v>
      </c>
      <c r="E32" s="31">
        <v>-4</v>
      </c>
      <c r="F32" s="31">
        <v>-5</v>
      </c>
      <c r="G32" s="31" t="s">
        <v>171</v>
      </c>
    </row>
    <row r="33" spans="1:7" ht="45" x14ac:dyDescent="0.25">
      <c r="A33" s="179"/>
      <c r="B33" s="31" t="s">
        <v>160</v>
      </c>
      <c r="C33" s="31" t="s">
        <v>180</v>
      </c>
      <c r="D33" s="31" t="s">
        <v>181</v>
      </c>
      <c r="E33" s="31" t="s">
        <v>174</v>
      </c>
      <c r="F33" s="31" t="s">
        <v>161</v>
      </c>
      <c r="G33" s="31" t="s">
        <v>162</v>
      </c>
    </row>
    <row r="34" spans="1:7" x14ac:dyDescent="0.25">
      <c r="A34" s="179"/>
      <c r="B34" s="31" t="s">
        <v>163</v>
      </c>
      <c r="C34" s="63"/>
      <c r="D34" s="63"/>
      <c r="E34" s="31" t="s">
        <v>182</v>
      </c>
      <c r="F34" s="31" t="s">
        <v>164</v>
      </c>
      <c r="G34" s="31" t="s">
        <v>165</v>
      </c>
    </row>
    <row r="35" spans="1:7" x14ac:dyDescent="0.25">
      <c r="A35" s="179" t="s">
        <v>166</v>
      </c>
      <c r="B35" s="19" t="s">
        <v>177</v>
      </c>
      <c r="C35" s="179">
        <v>8</v>
      </c>
      <c r="D35" s="19" t="s">
        <v>183</v>
      </c>
      <c r="E35" s="185">
        <f>((1/1147.92)*C35)*(1/130)</f>
        <v>5.3608667449353212E-5</v>
      </c>
      <c r="F35" s="180">
        <v>3454.57</v>
      </c>
      <c r="G35" s="180">
        <f>E35*F35</f>
        <v>0.18519489431051214</v>
      </c>
    </row>
    <row r="36" spans="1:7" x14ac:dyDescent="0.25">
      <c r="A36" s="179"/>
      <c r="B36" s="19">
        <v>130</v>
      </c>
      <c r="C36" s="179"/>
      <c r="D36" s="33">
        <v>1147.92</v>
      </c>
      <c r="E36" s="185"/>
      <c r="F36" s="180"/>
      <c r="G36" s="180"/>
    </row>
    <row r="37" spans="1:7" x14ac:dyDescent="0.25">
      <c r="A37" s="66" t="s">
        <v>188</v>
      </c>
    </row>
    <row r="39" spans="1:7" ht="15.75" thickBot="1" x14ac:dyDescent="0.3"/>
    <row r="40" spans="1:7" ht="31.15" customHeight="1" thickBot="1" x14ac:dyDescent="0.3">
      <c r="A40" s="194" t="s">
        <v>153</v>
      </c>
      <c r="B40" s="195"/>
      <c r="C40" s="195"/>
      <c r="D40" s="195"/>
      <c r="E40" s="196"/>
    </row>
    <row r="41" spans="1:7" ht="31.5" x14ac:dyDescent="0.25">
      <c r="A41" s="187" t="s">
        <v>203</v>
      </c>
      <c r="B41" s="82" t="s">
        <v>204</v>
      </c>
      <c r="C41" s="190" t="s">
        <v>205</v>
      </c>
      <c r="D41" s="83" t="s">
        <v>230</v>
      </c>
      <c r="E41" s="83" t="s">
        <v>206</v>
      </c>
    </row>
    <row r="42" spans="1:7" ht="20.45" customHeight="1" x14ac:dyDescent="0.25">
      <c r="A42" s="188"/>
      <c r="B42" s="84" t="s">
        <v>207</v>
      </c>
      <c r="C42" s="191"/>
      <c r="D42" s="84" t="s">
        <v>164</v>
      </c>
      <c r="E42" s="84" t="s">
        <v>208</v>
      </c>
    </row>
    <row r="43" spans="1:7" ht="24" customHeight="1" thickBot="1" x14ac:dyDescent="0.3">
      <c r="A43" s="189"/>
      <c r="B43" s="85" t="s">
        <v>209</v>
      </c>
      <c r="C43" s="192"/>
      <c r="D43" s="86" t="s">
        <v>210</v>
      </c>
      <c r="E43" s="86" t="s">
        <v>229</v>
      </c>
    </row>
    <row r="44" spans="1:7" ht="32.25" customHeight="1" thickBot="1" x14ac:dyDescent="0.3">
      <c r="A44" s="87" t="s">
        <v>211</v>
      </c>
      <c r="B44" s="88">
        <v>4.8099999999999996</v>
      </c>
      <c r="C44" s="89">
        <v>2067.02</v>
      </c>
      <c r="D44" s="89">
        <f>B44*C44</f>
        <v>9942.3661999999986</v>
      </c>
      <c r="E44" s="89">
        <v>119308.44</v>
      </c>
    </row>
    <row r="45" spans="1:7" ht="36.75" customHeight="1" thickBot="1" x14ac:dyDescent="0.3">
      <c r="A45" s="90" t="s">
        <v>212</v>
      </c>
      <c r="B45" s="88">
        <v>2.14</v>
      </c>
      <c r="C45" s="89">
        <v>463.98</v>
      </c>
      <c r="D45" s="89">
        <f>B45*C45</f>
        <v>992.91720000000009</v>
      </c>
      <c r="E45" s="89">
        <v>11915.04</v>
      </c>
    </row>
    <row r="46" spans="1:7" ht="43.5" customHeight="1" thickBot="1" x14ac:dyDescent="0.3">
      <c r="A46" s="87" t="s">
        <v>213</v>
      </c>
      <c r="B46" s="91">
        <v>1.0900000000000001</v>
      </c>
      <c r="C46" s="92">
        <v>1039.25</v>
      </c>
      <c r="D46" s="92">
        <f>B46*C46</f>
        <v>1132.7825</v>
      </c>
      <c r="E46" s="92">
        <v>13593.36</v>
      </c>
    </row>
    <row r="47" spans="1:7" ht="39" customHeight="1" thickBot="1" x14ac:dyDescent="0.3">
      <c r="A47" s="87" t="s">
        <v>214</v>
      </c>
      <c r="B47" s="91">
        <v>0</v>
      </c>
      <c r="C47" s="92">
        <v>0</v>
      </c>
      <c r="D47" s="92">
        <f>B47*C47</f>
        <v>0</v>
      </c>
      <c r="E47" s="92">
        <f>D47*12</f>
        <v>0</v>
      </c>
    </row>
    <row r="48" spans="1:7" ht="33" customHeight="1" thickBot="1" x14ac:dyDescent="0.3">
      <c r="A48" s="193" t="s">
        <v>201</v>
      </c>
      <c r="B48" s="193"/>
      <c r="C48" s="89">
        <f>SUM(C44:C47)</f>
        <v>3570.25</v>
      </c>
      <c r="D48" s="99">
        <f>SUM(D44:D46)</f>
        <v>12068.065899999998</v>
      </c>
      <c r="E48" s="93">
        <f>SUM(E44:E47)</f>
        <v>144816.84000000003</v>
      </c>
    </row>
    <row r="49" spans="1:5" ht="65.25" customHeight="1" x14ac:dyDescent="0.25">
      <c r="A49" s="197" t="s">
        <v>236</v>
      </c>
      <c r="B49" s="197"/>
      <c r="C49" s="197"/>
      <c r="D49" s="197"/>
      <c r="E49" s="197"/>
    </row>
    <row r="50" spans="1:5" ht="34.15" customHeight="1" x14ac:dyDescent="0.25">
      <c r="A50" s="186"/>
      <c r="B50" s="186"/>
      <c r="C50" s="186"/>
    </row>
  </sheetData>
  <mergeCells count="32">
    <mergeCell ref="A50:C50"/>
    <mergeCell ref="A41:A43"/>
    <mergeCell ref="C41:C43"/>
    <mergeCell ref="A48:B48"/>
    <mergeCell ref="A40:E40"/>
    <mergeCell ref="A49:E49"/>
    <mergeCell ref="A31:G31"/>
    <mergeCell ref="A32:A34"/>
    <mergeCell ref="A35:A36"/>
    <mergeCell ref="C35:C36"/>
    <mergeCell ref="E35:E36"/>
    <mergeCell ref="F35:F36"/>
    <mergeCell ref="G35:G36"/>
    <mergeCell ref="A19:A20"/>
    <mergeCell ref="C19:C20"/>
    <mergeCell ref="D19:D20"/>
    <mergeCell ref="A23:G23"/>
    <mergeCell ref="A27:A28"/>
    <mergeCell ref="C27:C28"/>
    <mergeCell ref="E27:E28"/>
    <mergeCell ref="F27:F28"/>
    <mergeCell ref="G27:G28"/>
    <mergeCell ref="A15:D15"/>
    <mergeCell ref="A1:D1"/>
    <mergeCell ref="A2:D2"/>
    <mergeCell ref="A3:D3"/>
    <mergeCell ref="A5:D5"/>
    <mergeCell ref="A6:D6"/>
    <mergeCell ref="A7:D7"/>
    <mergeCell ref="A11:A12"/>
    <mergeCell ref="C11:C12"/>
    <mergeCell ref="D11:D12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Auxiliar Adm. I_SANTARÉM</vt:lpstr>
      <vt:lpstr>Recepcionista_SANTARÉM</vt:lpstr>
      <vt:lpstr>Copeira_SANTARÉM</vt:lpstr>
      <vt:lpstr>Mensageiro_SANTARÉM</vt:lpstr>
      <vt:lpstr>Servente Limpeza _SANTARÉM</vt:lpstr>
      <vt:lpstr>Custo limpeza  M2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PRPA</cp:lastModifiedBy>
  <cp:lastPrinted>2019-08-21T18:26:09Z</cp:lastPrinted>
  <dcterms:created xsi:type="dcterms:W3CDTF">2019-07-07T13:12:28Z</dcterms:created>
  <dcterms:modified xsi:type="dcterms:W3CDTF">2019-08-21T18:32:20Z</dcterms:modified>
</cp:coreProperties>
</file>